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B61293E7-9C81-4C97-983F-437C8B0AE222}" xr6:coauthVersionLast="47" xr6:coauthVersionMax="47" xr10:uidLastSave="{00000000-0000-0000-0000-000000000000}"/>
  <bookViews>
    <workbookView xWindow="-120" yWindow="-120" windowWidth="20730" windowHeight="11040" xr2:uid="{ADF71D24-3275-4653-AE44-2F3A790B8F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E92" i="1" s="1"/>
  <c r="Y88" i="1"/>
  <c r="V88" i="1"/>
  <c r="T88" i="1"/>
  <c r="S88" i="1"/>
  <c r="R88" i="1"/>
  <c r="Q88" i="1"/>
  <c r="P88" i="1"/>
  <c r="N88" i="1"/>
  <c r="M88" i="1"/>
  <c r="G88" i="1"/>
  <c r="F88" i="1"/>
  <c r="D88" i="1"/>
  <c r="AA87" i="1"/>
  <c r="Z87" i="1"/>
  <c r="AB87" i="1" s="1"/>
  <c r="U87" i="1"/>
  <c r="W87" i="1" s="1"/>
  <c r="X87" i="1" s="1"/>
  <c r="O87" i="1"/>
  <c r="AA86" i="1"/>
  <c r="Z86" i="1"/>
  <c r="AB86" i="1" s="1"/>
  <c r="U86" i="1"/>
  <c r="W86" i="1" s="1"/>
  <c r="X86" i="1" s="1"/>
  <c r="O86" i="1"/>
  <c r="AA85" i="1"/>
  <c r="Z85" i="1"/>
  <c r="U85" i="1"/>
  <c r="W85" i="1" s="1"/>
  <c r="X85" i="1" s="1"/>
  <c r="O85" i="1"/>
  <c r="AA84" i="1"/>
  <c r="Z84" i="1"/>
  <c r="AB84" i="1" s="1"/>
  <c r="W84" i="1"/>
  <c r="U84" i="1"/>
  <c r="O84" i="1"/>
  <c r="X84" i="1" s="1"/>
  <c r="AA83" i="1"/>
  <c r="Z83" i="1"/>
  <c r="U83" i="1"/>
  <c r="W83" i="1" s="1"/>
  <c r="O83" i="1"/>
  <c r="AA82" i="1"/>
  <c r="Z82" i="1"/>
  <c r="AB82" i="1" s="1"/>
  <c r="W82" i="1"/>
  <c r="U82" i="1"/>
  <c r="O82" i="1"/>
  <c r="AA81" i="1"/>
  <c r="AB81" i="1" s="1"/>
  <c r="Z81" i="1"/>
  <c r="U81" i="1"/>
  <c r="W81" i="1" s="1"/>
  <c r="X81" i="1" s="1"/>
  <c r="O81" i="1"/>
  <c r="AB80" i="1"/>
  <c r="AA80" i="1"/>
  <c r="Z80" i="1"/>
  <c r="U80" i="1"/>
  <c r="W80" i="1" s="1"/>
  <c r="O80" i="1"/>
  <c r="AA79" i="1"/>
  <c r="Z79" i="1"/>
  <c r="AB79" i="1" s="1"/>
  <c r="U79" i="1"/>
  <c r="W79" i="1" s="1"/>
  <c r="O79" i="1"/>
  <c r="X79" i="1" s="1"/>
  <c r="AA78" i="1"/>
  <c r="Z78" i="1"/>
  <c r="AB78" i="1" s="1"/>
  <c r="W78" i="1"/>
  <c r="X78" i="1" s="1"/>
  <c r="U78" i="1"/>
  <c r="O78" i="1"/>
  <c r="AA77" i="1"/>
  <c r="Z77" i="1"/>
  <c r="AB77" i="1" s="1"/>
  <c r="U77" i="1"/>
  <c r="W77" i="1" s="1"/>
  <c r="X77" i="1" s="1"/>
  <c r="O77" i="1"/>
  <c r="AA76" i="1"/>
  <c r="Z76" i="1"/>
  <c r="U76" i="1"/>
  <c r="W76" i="1" s="1"/>
  <c r="O76" i="1"/>
  <c r="AA75" i="1"/>
  <c r="Z75" i="1"/>
  <c r="U75" i="1"/>
  <c r="W75" i="1" s="1"/>
  <c r="X75" i="1" s="1"/>
  <c r="O75" i="1"/>
  <c r="AA74" i="1"/>
  <c r="Z74" i="1"/>
  <c r="AB74" i="1" s="1"/>
  <c r="W74" i="1"/>
  <c r="U74" i="1"/>
  <c r="O74" i="1"/>
  <c r="X74" i="1" s="1"/>
  <c r="AA73" i="1"/>
  <c r="Z73" i="1"/>
  <c r="U73" i="1"/>
  <c r="W73" i="1" s="1"/>
  <c r="X73" i="1" s="1"/>
  <c r="O73" i="1"/>
  <c r="AB72" i="1"/>
  <c r="AA72" i="1"/>
  <c r="Z72" i="1"/>
  <c r="U72" i="1"/>
  <c r="W72" i="1" s="1"/>
  <c r="O72" i="1"/>
  <c r="AA71" i="1"/>
  <c r="Z71" i="1"/>
  <c r="AB71" i="1" s="1"/>
  <c r="U71" i="1"/>
  <c r="W71" i="1" s="1"/>
  <c r="O71" i="1"/>
  <c r="X71" i="1" s="1"/>
  <c r="AA70" i="1"/>
  <c r="Z70" i="1"/>
  <c r="AB70" i="1" s="1"/>
  <c r="U70" i="1"/>
  <c r="W70" i="1" s="1"/>
  <c r="X70" i="1" s="1"/>
  <c r="O70" i="1"/>
  <c r="AB69" i="1"/>
  <c r="AA69" i="1"/>
  <c r="Z69" i="1"/>
  <c r="U69" i="1"/>
  <c r="W69" i="1" s="1"/>
  <c r="X69" i="1" s="1"/>
  <c r="O69" i="1"/>
  <c r="AA68" i="1"/>
  <c r="Z68" i="1"/>
  <c r="AB68" i="1" s="1"/>
  <c r="U68" i="1"/>
  <c r="W68" i="1" s="1"/>
  <c r="O68" i="1"/>
  <c r="AA67" i="1"/>
  <c r="AA88" i="1" s="1"/>
  <c r="Z67" i="1"/>
  <c r="U67" i="1"/>
  <c r="W67" i="1" s="1"/>
  <c r="O67" i="1"/>
  <c r="Y64" i="1"/>
  <c r="V64" i="1"/>
  <c r="T64" i="1"/>
  <c r="S64" i="1"/>
  <c r="R64" i="1"/>
  <c r="Q64" i="1"/>
  <c r="P64" i="1"/>
  <c r="N64" i="1"/>
  <c r="M64" i="1"/>
  <c r="H64" i="1"/>
  <c r="G64" i="1"/>
  <c r="F64" i="1"/>
  <c r="D64" i="1"/>
  <c r="AA63" i="1"/>
  <c r="Z63" i="1"/>
  <c r="U63" i="1"/>
  <c r="W63" i="1" s="1"/>
  <c r="X63" i="1" s="1"/>
  <c r="O63" i="1"/>
  <c r="AA62" i="1"/>
  <c r="Z62" i="1"/>
  <c r="AB62" i="1" s="1"/>
  <c r="U62" i="1"/>
  <c r="W62" i="1" s="1"/>
  <c r="X62" i="1" s="1"/>
  <c r="O62" i="1"/>
  <c r="AA61" i="1"/>
  <c r="Z61" i="1"/>
  <c r="AB61" i="1" s="1"/>
  <c r="U61" i="1"/>
  <c r="W61" i="1" s="1"/>
  <c r="O61" i="1"/>
  <c r="AA60" i="1"/>
  <c r="Z60" i="1"/>
  <c r="U60" i="1"/>
  <c r="W60" i="1" s="1"/>
  <c r="X60" i="1" s="1"/>
  <c r="O60" i="1"/>
  <c r="AA59" i="1"/>
  <c r="Z59" i="1"/>
  <c r="W59" i="1"/>
  <c r="U59" i="1"/>
  <c r="O59" i="1"/>
  <c r="O64" i="1" s="1"/>
  <c r="Y56" i="1"/>
  <c r="V56" i="1"/>
  <c r="T56" i="1"/>
  <c r="S56" i="1"/>
  <c r="R56" i="1"/>
  <c r="Q56" i="1"/>
  <c r="P56" i="1"/>
  <c r="N56" i="1"/>
  <c r="M56" i="1"/>
  <c r="L56" i="1"/>
  <c r="K56" i="1"/>
  <c r="J56" i="1"/>
  <c r="I56" i="1"/>
  <c r="H56" i="1"/>
  <c r="G56" i="1"/>
  <c r="F56" i="1"/>
  <c r="AA55" i="1"/>
  <c r="Z55" i="1"/>
  <c r="U55" i="1"/>
  <c r="W55" i="1" s="1"/>
  <c r="X55" i="1" s="1"/>
  <c r="O55" i="1"/>
  <c r="AB54" i="1"/>
  <c r="AA54" i="1"/>
  <c r="Z54" i="1"/>
  <c r="U54" i="1"/>
  <c r="W54" i="1" s="1"/>
  <c r="O54" i="1"/>
  <c r="AA53" i="1"/>
  <c r="Z53" i="1"/>
  <c r="AB53" i="1" s="1"/>
  <c r="U53" i="1"/>
  <c r="W53" i="1" s="1"/>
  <c r="O53" i="1"/>
  <c r="X53" i="1" s="1"/>
  <c r="AA52" i="1"/>
  <c r="Z52" i="1"/>
  <c r="W52" i="1"/>
  <c r="X52" i="1" s="1"/>
  <c r="U52" i="1"/>
  <c r="O52" i="1"/>
  <c r="AA51" i="1"/>
  <c r="Z51" i="1"/>
  <c r="AB51" i="1" s="1"/>
  <c r="U51" i="1"/>
  <c r="W51" i="1" s="1"/>
  <c r="X51" i="1" s="1"/>
  <c r="O51" i="1"/>
  <c r="AB50" i="1"/>
  <c r="W50" i="1"/>
  <c r="D50" i="1"/>
  <c r="O50" i="1" s="1"/>
  <c r="AA49" i="1"/>
  <c r="AB49" i="1" s="1"/>
  <c r="Z49" i="1"/>
  <c r="W49" i="1"/>
  <c r="X49" i="1" s="1"/>
  <c r="U49" i="1"/>
  <c r="O49" i="1"/>
  <c r="AB48" i="1"/>
  <c r="AA48" i="1"/>
  <c r="Z48" i="1"/>
  <c r="U48" i="1"/>
  <c r="W48" i="1" s="1"/>
  <c r="O48" i="1"/>
  <c r="AA47" i="1"/>
  <c r="Z47" i="1"/>
  <c r="U47" i="1"/>
  <c r="W47" i="1" s="1"/>
  <c r="O47" i="1"/>
  <c r="AB46" i="1"/>
  <c r="W46" i="1"/>
  <c r="O46" i="1"/>
  <c r="X46" i="1" s="1"/>
  <c r="AA45" i="1"/>
  <c r="Z45" i="1"/>
  <c r="AB45" i="1" s="1"/>
  <c r="U45" i="1"/>
  <c r="W45" i="1" s="1"/>
  <c r="O45" i="1"/>
  <c r="AA44" i="1"/>
  <c r="Z44" i="1"/>
  <c r="U44" i="1"/>
  <c r="W44" i="1" s="1"/>
  <c r="X44" i="1" s="1"/>
  <c r="O44" i="1"/>
  <c r="AA43" i="1"/>
  <c r="AB43" i="1" s="1"/>
  <c r="Z43" i="1"/>
  <c r="U43" i="1"/>
  <c r="W43" i="1" s="1"/>
  <c r="O43" i="1"/>
  <c r="X43" i="1" s="1"/>
  <c r="AA42" i="1"/>
  <c r="Z42" i="1"/>
  <c r="AB42" i="1" s="1"/>
  <c r="U42" i="1"/>
  <c r="W42" i="1" s="1"/>
  <c r="O42" i="1"/>
  <c r="AA41" i="1"/>
  <c r="Z41" i="1"/>
  <c r="U41" i="1"/>
  <c r="W41" i="1" s="1"/>
  <c r="X41" i="1" s="1"/>
  <c r="O41" i="1"/>
  <c r="AB40" i="1"/>
  <c r="AA40" i="1"/>
  <c r="Z40" i="1"/>
  <c r="U40" i="1"/>
  <c r="W40" i="1" s="1"/>
  <c r="X40" i="1" s="1"/>
  <c r="O40" i="1"/>
  <c r="AA39" i="1"/>
  <c r="Z39" i="1"/>
  <c r="AB39" i="1" s="1"/>
  <c r="U39" i="1"/>
  <c r="W39" i="1" s="1"/>
  <c r="O39" i="1"/>
  <c r="AA38" i="1"/>
  <c r="Z38" i="1"/>
  <c r="U38" i="1"/>
  <c r="W38" i="1" s="1"/>
  <c r="O38" i="1"/>
  <c r="Y34" i="1"/>
  <c r="V34" i="1"/>
  <c r="T34" i="1"/>
  <c r="S34" i="1"/>
  <c r="R34" i="1"/>
  <c r="Q34" i="1"/>
  <c r="P34" i="1"/>
  <c r="N34" i="1"/>
  <c r="M34" i="1"/>
  <c r="L34" i="1"/>
  <c r="L90" i="1" s="1"/>
  <c r="K34" i="1"/>
  <c r="K90" i="1" s="1"/>
  <c r="J34" i="1"/>
  <c r="I34" i="1"/>
  <c r="I90" i="1" s="1"/>
  <c r="H34" i="1"/>
  <c r="G34" i="1"/>
  <c r="F34" i="1"/>
  <c r="E34" i="1"/>
  <c r="E90" i="1" s="1"/>
  <c r="D34" i="1"/>
  <c r="AA33" i="1"/>
  <c r="Z33" i="1"/>
  <c r="U33" i="1"/>
  <c r="W33" i="1" s="1"/>
  <c r="O33" i="1"/>
  <c r="AA32" i="1"/>
  <c r="Z32" i="1"/>
  <c r="AB32" i="1" s="1"/>
  <c r="W32" i="1"/>
  <c r="U32" i="1"/>
  <c r="O32" i="1"/>
  <c r="X32" i="1" s="1"/>
  <c r="AA31" i="1"/>
  <c r="AB31" i="1" s="1"/>
  <c r="Z31" i="1"/>
  <c r="U31" i="1"/>
  <c r="W31" i="1" s="1"/>
  <c r="X31" i="1" s="1"/>
  <c r="O31" i="1"/>
  <c r="AB30" i="1"/>
  <c r="AA30" i="1"/>
  <c r="Z30" i="1"/>
  <c r="U30" i="1"/>
  <c r="O30" i="1"/>
  <c r="AA29" i="1"/>
  <c r="Z29" i="1"/>
  <c r="AB29" i="1" s="1"/>
  <c r="U29" i="1"/>
  <c r="W29" i="1" s="1"/>
  <c r="O29" i="1"/>
  <c r="O34" i="1" s="1"/>
  <c r="Y26" i="1"/>
  <c r="V26" i="1"/>
  <c r="V90" i="1" s="1"/>
  <c r="T26" i="1"/>
  <c r="S26" i="1"/>
  <c r="R26" i="1"/>
  <c r="Q26" i="1"/>
  <c r="P26" i="1"/>
  <c r="N26" i="1"/>
  <c r="M26" i="1"/>
  <c r="G26" i="1"/>
  <c r="F26" i="1"/>
  <c r="D26" i="1"/>
  <c r="AA25" i="1"/>
  <c r="Z25" i="1"/>
  <c r="U25" i="1"/>
  <c r="W25" i="1" s="1"/>
  <c r="O25" i="1"/>
  <c r="AA24" i="1"/>
  <c r="Z24" i="1"/>
  <c r="AB24" i="1" s="1"/>
  <c r="U24" i="1"/>
  <c r="W24" i="1" s="1"/>
  <c r="O24" i="1"/>
  <c r="AA23" i="1"/>
  <c r="Z23" i="1"/>
  <c r="U23" i="1"/>
  <c r="W23" i="1" s="1"/>
  <c r="O23" i="1"/>
  <c r="AA22" i="1"/>
  <c r="AB22" i="1" s="1"/>
  <c r="Z22" i="1"/>
  <c r="U22" i="1"/>
  <c r="W22" i="1" s="1"/>
  <c r="X22" i="1" s="1"/>
  <c r="O22" i="1"/>
  <c r="AA21" i="1"/>
  <c r="AB21" i="1" s="1"/>
  <c r="Z21" i="1"/>
  <c r="U21" i="1"/>
  <c r="W21" i="1" s="1"/>
  <c r="O21" i="1"/>
  <c r="AA20" i="1"/>
  <c r="Z20" i="1"/>
  <c r="W20" i="1"/>
  <c r="U20" i="1"/>
  <c r="O20" i="1"/>
  <c r="X20" i="1" s="1"/>
  <c r="AA19" i="1"/>
  <c r="Z19" i="1"/>
  <c r="AB19" i="1" s="1"/>
  <c r="U19" i="1"/>
  <c r="W19" i="1" s="1"/>
  <c r="X19" i="1" s="1"/>
  <c r="O19" i="1"/>
  <c r="AA18" i="1"/>
  <c r="Z18" i="1"/>
  <c r="AB18" i="1" s="1"/>
  <c r="W18" i="1"/>
  <c r="X18" i="1" s="1"/>
  <c r="U18" i="1"/>
  <c r="O18" i="1"/>
  <c r="AA17" i="1"/>
  <c r="AB17" i="1" s="1"/>
  <c r="Z17" i="1"/>
  <c r="U17" i="1"/>
  <c r="W17" i="1" s="1"/>
  <c r="O17" i="1"/>
  <c r="AA16" i="1"/>
  <c r="Z16" i="1"/>
  <c r="AB16" i="1" s="1"/>
  <c r="U16" i="1"/>
  <c r="W16" i="1" s="1"/>
  <c r="O16" i="1"/>
  <c r="X16" i="1" s="1"/>
  <c r="AA15" i="1"/>
  <c r="Z15" i="1"/>
  <c r="U15" i="1"/>
  <c r="W15" i="1" s="1"/>
  <c r="O15" i="1"/>
  <c r="AB14" i="1"/>
  <c r="AA14" i="1"/>
  <c r="Z14" i="1"/>
  <c r="W14" i="1"/>
  <c r="X14" i="1" s="1"/>
  <c r="U14" i="1"/>
  <c r="O14" i="1"/>
  <c r="AA13" i="1"/>
  <c r="Z13" i="1"/>
  <c r="U13" i="1"/>
  <c r="W13" i="1" s="1"/>
  <c r="O13" i="1"/>
  <c r="Y10" i="1"/>
  <c r="T10" i="1"/>
  <c r="S10" i="1"/>
  <c r="R10" i="1"/>
  <c r="Q10" i="1"/>
  <c r="Q90" i="1" s="1"/>
  <c r="P10" i="1"/>
  <c r="P90" i="1" s="1"/>
  <c r="O10" i="1"/>
  <c r="N10" i="1"/>
  <c r="M10" i="1"/>
  <c r="F10" i="1"/>
  <c r="F90" i="1" s="1"/>
  <c r="D10" i="1"/>
  <c r="AA9" i="1"/>
  <c r="Z9" i="1"/>
  <c r="U9" i="1"/>
  <c r="W9" i="1" s="1"/>
  <c r="O9" i="1"/>
  <c r="AA8" i="1"/>
  <c r="Z8" i="1"/>
  <c r="AB8" i="1" s="1"/>
  <c r="W8" i="1"/>
  <c r="U8" i="1"/>
  <c r="O8" i="1"/>
  <c r="AA7" i="1"/>
  <c r="Z7" i="1"/>
  <c r="U7" i="1"/>
  <c r="W7" i="1" s="1"/>
  <c r="O7" i="1"/>
  <c r="W64" i="1" l="1"/>
  <c r="Z10" i="1"/>
  <c r="X9" i="1"/>
  <c r="AB23" i="1"/>
  <c r="X25" i="1"/>
  <c r="X59" i="1"/>
  <c r="X64" i="1" s="1"/>
  <c r="X61" i="1"/>
  <c r="X68" i="1"/>
  <c r="X76" i="1"/>
  <c r="AA26" i="1"/>
  <c r="Z64" i="1"/>
  <c r="X8" i="1"/>
  <c r="AB9" i="1"/>
  <c r="R90" i="1"/>
  <c r="AB15" i="1"/>
  <c r="X17" i="1"/>
  <c r="AB20" i="1"/>
  <c r="X24" i="1"/>
  <c r="AB25" i="1"/>
  <c r="AA34" i="1"/>
  <c r="AA56" i="1"/>
  <c r="AB44" i="1"/>
  <c r="X50" i="1"/>
  <c r="AA64" i="1"/>
  <c r="S90" i="1"/>
  <c r="AB41" i="1"/>
  <c r="X45" i="1"/>
  <c r="AB59" i="1"/>
  <c r="AB76" i="1"/>
  <c r="T90" i="1"/>
  <c r="U34" i="1"/>
  <c r="H90" i="1"/>
  <c r="Z56" i="1"/>
  <c r="AB55" i="1"/>
  <c r="O88" i="1"/>
  <c r="AB73" i="1"/>
  <c r="X83" i="1"/>
  <c r="M90" i="1"/>
  <c r="Y90" i="1"/>
  <c r="Z26" i="1"/>
  <c r="Z90" i="1" s="1"/>
  <c r="X21" i="1"/>
  <c r="G90" i="1"/>
  <c r="X33" i="1"/>
  <c r="O56" i="1"/>
  <c r="AB52" i="1"/>
  <c r="AB63" i="1"/>
  <c r="AB64" i="1" s="1"/>
  <c r="X82" i="1"/>
  <c r="AB83" i="1"/>
  <c r="AA10" i="1"/>
  <c r="N90" i="1"/>
  <c r="O26" i="1"/>
  <c r="O90" i="1" s="1"/>
  <c r="AB33" i="1"/>
  <c r="AB34" i="1" s="1"/>
  <c r="J90" i="1"/>
  <c r="X39" i="1"/>
  <c r="AB47" i="1"/>
  <c r="AB60" i="1"/>
  <c r="Z88" i="1"/>
  <c r="AB75" i="1"/>
  <c r="AB85" i="1"/>
  <c r="D93" i="1"/>
  <c r="E93" i="1" s="1"/>
  <c r="E94" i="1" s="1"/>
  <c r="X7" i="1"/>
  <c r="X10" i="1" s="1"/>
  <c r="W10" i="1"/>
  <c r="X13" i="1"/>
  <c r="W26" i="1"/>
  <c r="X15" i="1"/>
  <c r="X48" i="1"/>
  <c r="W56" i="1"/>
  <c r="X38" i="1"/>
  <c r="X54" i="1"/>
  <c r="X72" i="1"/>
  <c r="X80" i="1"/>
  <c r="X47" i="1"/>
  <c r="X67" i="1"/>
  <c r="W88" i="1"/>
  <c r="AA90" i="1"/>
  <c r="X23" i="1"/>
  <c r="AB13" i="1"/>
  <c r="AB26" i="1" s="1"/>
  <c r="U26" i="1"/>
  <c r="W30" i="1"/>
  <c r="X30" i="1" s="1"/>
  <c r="Z34" i="1"/>
  <c r="AB7" i="1"/>
  <c r="AB38" i="1"/>
  <c r="AB67" i="1"/>
  <c r="AB88" i="1" s="1"/>
  <c r="U88" i="1"/>
  <c r="U10" i="1"/>
  <c r="X29" i="1"/>
  <c r="X42" i="1"/>
  <c r="U64" i="1"/>
  <c r="D56" i="1"/>
  <c r="D90" i="1" s="1"/>
  <c r="U56" i="1"/>
  <c r="X34" i="1" l="1"/>
  <c r="W34" i="1"/>
  <c r="AB56" i="1"/>
  <c r="AB10" i="1"/>
  <c r="X56" i="1"/>
  <c r="U90" i="1"/>
  <c r="AB90" i="1"/>
  <c r="X88" i="1"/>
  <c r="X26" i="1"/>
  <c r="W90" i="1"/>
  <c r="X90" i="1" l="1"/>
</calcChain>
</file>

<file path=xl/sharedStrings.xml><?xml version="1.0" encoding="utf-8"?>
<sst xmlns="http://schemas.openxmlformats.org/spreadsheetml/2006/main" count="251" uniqueCount="214">
  <si>
    <t>1RA ABRIL 2026</t>
  </si>
  <si>
    <t>Código</t>
  </si>
  <si>
    <t>Empleado</t>
  </si>
  <si>
    <t>Nombramiento</t>
  </si>
  <si>
    <t>Sueldo</t>
  </si>
  <si>
    <t>DIAS LABORADOS</t>
  </si>
  <si>
    <t xml:space="preserve">PRESTAMO PENSIONES </t>
  </si>
  <si>
    <t xml:space="preserve">DEVOLUCION </t>
  </si>
  <si>
    <t>PRESTAMO MEDIANO PLAZO</t>
  </si>
  <si>
    <t>PRESTAMO HIPOTECARIO</t>
  </si>
  <si>
    <t>FONDO DE GARANTIA P H</t>
  </si>
  <si>
    <t>PRESTAMO LIQUIDES MEDIANO PLAZO</t>
  </si>
  <si>
    <t>FONDO DE GARANTIA MEDIANO PLAZO</t>
  </si>
  <si>
    <t xml:space="preserve">DESCUENTO FALTAS Y RETARDOS  </t>
  </si>
  <si>
    <t>DEVOLUCION RETROACTIVA DE APORTACION A PENSIONES</t>
  </si>
  <si>
    <t>*TOTAL* *PERCEPCIONES*</t>
  </si>
  <si>
    <t>Subsidio al empleo</t>
  </si>
  <si>
    <t xml:space="preserve">I.S.R. </t>
  </si>
  <si>
    <t>I.S.R. (sp)</t>
  </si>
  <si>
    <t xml:space="preserve">AJUSTE AL NETO </t>
  </si>
  <si>
    <t>PENSION ALIMENTICIA</t>
  </si>
  <si>
    <t>Pensiones del Estado</t>
  </si>
  <si>
    <t>APORTACION VOLUNTARIA SEDAR</t>
  </si>
  <si>
    <t>*TOTAL* *DEDUCCIONES*</t>
  </si>
  <si>
    <t>*NETO A PAGAR*</t>
  </si>
  <si>
    <t>IMSS PATRONAL</t>
  </si>
  <si>
    <t>CUOTAS A  PENSIONES  (IPEJAL 11.5% MAS 6.0% ADICIONAL)</t>
  </si>
  <si>
    <t>SEDAR PAT. PENSIONES DEL ESTADO</t>
  </si>
  <si>
    <t>*OBLIGACIONES PATRONALES*</t>
  </si>
  <si>
    <t>DEPARTAMENTO 1</t>
  </si>
  <si>
    <t>DIRECCION GENERAL</t>
  </si>
  <si>
    <t>DG04</t>
  </si>
  <si>
    <t>Esparza Andrade Mayra Beatriz</t>
  </si>
  <si>
    <t>Directora General</t>
  </si>
  <si>
    <t>DG05</t>
  </si>
  <si>
    <t>Cerero Martinez Arcelia Citlalli</t>
  </si>
  <si>
    <t>Asistente de Dirección</t>
  </si>
  <si>
    <t>DG06</t>
  </si>
  <si>
    <t>Reyes Garcia Jose Alberto</t>
  </si>
  <si>
    <t>Comunicación Social</t>
  </si>
  <si>
    <t>TOTAL DEPARTAMENTO</t>
  </si>
  <si>
    <t>DEPARTAMENTO 2</t>
  </si>
  <si>
    <t>JEFATURA ADMINISTRATIVA</t>
  </si>
  <si>
    <t>JA04</t>
  </si>
  <si>
    <t xml:space="preserve">Loera Gonzalez Gabriela Marisol </t>
  </si>
  <si>
    <t>Direccion Administrativa</t>
  </si>
  <si>
    <t>JA53</t>
  </si>
  <si>
    <t>Martinez Flores Juan Ignacio</t>
  </si>
  <si>
    <t>Jefatura Juridica</t>
  </si>
  <si>
    <t>JA06</t>
  </si>
  <si>
    <t>Sanchez Garcia Jeronimo</t>
  </si>
  <si>
    <t>Jefatura de Vinculacion Administrativa</t>
  </si>
  <si>
    <t>JA08</t>
  </si>
  <si>
    <t>Martínez Ibarra José de Jesús</t>
  </si>
  <si>
    <t>Mantenimiento</t>
  </si>
  <si>
    <t>JA09</t>
  </si>
  <si>
    <t xml:space="preserve">Nieves Servin Diego Alberto </t>
  </si>
  <si>
    <t>JA10</t>
  </si>
  <si>
    <t>Zúñiga Reynaga Yolanda</t>
  </si>
  <si>
    <t>Auxiliar General</t>
  </si>
  <si>
    <t>JA54</t>
  </si>
  <si>
    <t>Guzman Lopez Juan Luis</t>
  </si>
  <si>
    <t>Recursos Materiales</t>
  </si>
  <si>
    <t>JA40</t>
  </si>
  <si>
    <t xml:space="preserve">Perez Gonzalez Maria Laura </t>
  </si>
  <si>
    <t>JA42</t>
  </si>
  <si>
    <t>Rodriguez Ramirez Xochitl</t>
  </si>
  <si>
    <t xml:space="preserve">Monitor </t>
  </si>
  <si>
    <t>JA55</t>
  </si>
  <si>
    <t>Flores Rubio Mayra Jazmin</t>
  </si>
  <si>
    <t>Auxiliar Administrativo</t>
  </si>
  <si>
    <t>JA45</t>
  </si>
  <si>
    <t>Flores Pozos Julio Cesar</t>
  </si>
  <si>
    <t>Coordinador Administrativo</t>
  </si>
  <si>
    <t>JA57</t>
  </si>
  <si>
    <t>Martinez Torres Noemi</t>
  </si>
  <si>
    <t>Encargada de Archivo</t>
  </si>
  <si>
    <t>JA56</t>
  </si>
  <si>
    <t>Topete Rosales Maria de Lourdes</t>
  </si>
  <si>
    <t>DEPARTAMENTO 4</t>
  </si>
  <si>
    <t>AREA MEDICA Y FISICA</t>
  </si>
  <si>
    <t>AM13</t>
  </si>
  <si>
    <t>Alatorre Rea Walter</t>
  </si>
  <si>
    <t>Medico</t>
  </si>
  <si>
    <t>AF12</t>
  </si>
  <si>
    <t>Rivas Tejeda Carlos Alberto</t>
  </si>
  <si>
    <t>Terapeuta Físico</t>
  </si>
  <si>
    <t>AF14</t>
  </si>
  <si>
    <t>Arriaga Gómez Mariana</t>
  </si>
  <si>
    <t>Terapeuta Psicomotriz</t>
  </si>
  <si>
    <t>AF15</t>
  </si>
  <si>
    <t>Olivares Morales Maria Ursula</t>
  </si>
  <si>
    <t>AE31</t>
  </si>
  <si>
    <t>Villegas Ramirez Iyari</t>
  </si>
  <si>
    <t>Terapeuta Fisico</t>
  </si>
  <si>
    <t>DEPARTAMENTO 5</t>
  </si>
  <si>
    <t>AREA ESPECIALIDADES</t>
  </si>
  <si>
    <t>AE16</t>
  </si>
  <si>
    <t>Terapeuta  (DI)</t>
  </si>
  <si>
    <t>Cantera Ramirez Ana Elizabeth</t>
  </si>
  <si>
    <t>Estimulacion Sensorial</t>
  </si>
  <si>
    <t>AE17</t>
  </si>
  <si>
    <t>Chavez Martinez Elba Roxana</t>
  </si>
  <si>
    <t>AT27</t>
  </si>
  <si>
    <t>Alvaro Oropeza Anabel</t>
  </si>
  <si>
    <t>Terapeuta  Cognitiva</t>
  </si>
  <si>
    <t>AE20</t>
  </si>
  <si>
    <t>Plascencia González Paola Viridiana</t>
  </si>
  <si>
    <t>Psicóloga</t>
  </si>
  <si>
    <t>AE55</t>
  </si>
  <si>
    <t>Ortiz Anguiano Miriam Fabiola</t>
  </si>
  <si>
    <t>AT37</t>
  </si>
  <si>
    <t>Aguila Garcia Brenda Karol</t>
  </si>
  <si>
    <t>Psicologa</t>
  </si>
  <si>
    <t>AE23</t>
  </si>
  <si>
    <t>V A C A N T E</t>
  </si>
  <si>
    <t>Terapeuta Lenguaje</t>
  </si>
  <si>
    <t>AE24</t>
  </si>
  <si>
    <t>Ortiz Anguiano Nélida Guadalupe</t>
  </si>
  <si>
    <t>JA11</t>
  </si>
  <si>
    <t xml:space="preserve">Silva Díaz Angélica Araceli </t>
  </si>
  <si>
    <t>Vinculacion y seguimiento</t>
  </si>
  <si>
    <t>AE26</t>
  </si>
  <si>
    <t>Navarro Sarabia Diana Cristina</t>
  </si>
  <si>
    <t>Trabajadora Social</t>
  </si>
  <si>
    <t>AE30</t>
  </si>
  <si>
    <t>González Angulo Karla Angélica</t>
  </si>
  <si>
    <t>AT38</t>
  </si>
  <si>
    <t>Sanchez Noyola Alejandra</t>
  </si>
  <si>
    <t>Terapeuta en proyectos de capacitacion y empleabilidad ocupacional</t>
  </si>
  <si>
    <t>AE32</t>
  </si>
  <si>
    <t>Montero Jauregui Maribel</t>
  </si>
  <si>
    <t>AE36</t>
  </si>
  <si>
    <t>Gutierrez Rodriguez Pamela Areli</t>
  </si>
  <si>
    <t>Terapeuta en Autonomia e independencia</t>
  </si>
  <si>
    <t>JA51</t>
  </si>
  <si>
    <t>Escalante Garcia Refugio Miuret</t>
  </si>
  <si>
    <t>AE64</t>
  </si>
  <si>
    <t>Magaña Corbala Leobardo</t>
  </si>
  <si>
    <t>Jefatura de Operación</t>
  </si>
  <si>
    <t>AE65</t>
  </si>
  <si>
    <t>Garcia Mendoza Emmanuel</t>
  </si>
  <si>
    <t>Coordinador de Discapacidad Intelectual</t>
  </si>
  <si>
    <t>AE66</t>
  </si>
  <si>
    <t>Padilla Gomez Citlali Betzaida</t>
  </si>
  <si>
    <t>DEPARTAMENTO 6</t>
  </si>
  <si>
    <t>AREA TALLERES</t>
  </si>
  <si>
    <t>AE63</t>
  </si>
  <si>
    <t>Orozco Hernandez Zonia Sarahi</t>
  </si>
  <si>
    <t>Coordinador de Desarrollo y Proyectos para la vida</t>
  </si>
  <si>
    <t>AT28</t>
  </si>
  <si>
    <t>Ruiz Castorena Adriana Margarita</t>
  </si>
  <si>
    <t>Terapeuta en Habilidades sociales</t>
  </si>
  <si>
    <t>AT33</t>
  </si>
  <si>
    <t xml:space="preserve">Reyes Nava Vanessa Gabriela </t>
  </si>
  <si>
    <t>AT34</t>
  </si>
  <si>
    <t>Bañuelos Estrada Cinthya Mayela</t>
  </si>
  <si>
    <t>AT35</t>
  </si>
  <si>
    <t>Ledezma Valdivia Martin</t>
  </si>
  <si>
    <t>DEPARTAMENTO 7</t>
  </si>
  <si>
    <t>AREA ESPECIALIZADA EN AUTISMO</t>
  </si>
  <si>
    <t>AU01</t>
  </si>
  <si>
    <t>Tiscareño Padilla Blanca Rubi</t>
  </si>
  <si>
    <t>Estimulacion Cognitiva</t>
  </si>
  <si>
    <t>AU04</t>
  </si>
  <si>
    <t>Gomez Herrera Karina</t>
  </si>
  <si>
    <t>AU05</t>
  </si>
  <si>
    <t>Aguilar Mariscal Sara Paola</t>
  </si>
  <si>
    <t>AU06</t>
  </si>
  <si>
    <t>Jimenez Almaraz Liliana</t>
  </si>
  <si>
    <t>Terapeuta de Lenguaje</t>
  </si>
  <si>
    <t>AU07</t>
  </si>
  <si>
    <t>Romero Santillan Daniela</t>
  </si>
  <si>
    <t>Autonomia e Independencia</t>
  </si>
  <si>
    <t>AU08</t>
  </si>
  <si>
    <t>De la Concha Perales Ana Luisa</t>
  </si>
  <si>
    <t>Terapeuta en Motricidad</t>
  </si>
  <si>
    <t>AU09</t>
  </si>
  <si>
    <t>Sotelo Gutierrez Leydi Adilene.</t>
  </si>
  <si>
    <t>AU10</t>
  </si>
  <si>
    <t>De Santiago Velazquez Gabriela</t>
  </si>
  <si>
    <t>AU11</t>
  </si>
  <si>
    <t>Regalado Ortiz Mariana</t>
  </si>
  <si>
    <t>AU12</t>
  </si>
  <si>
    <t>Nazario Adame America Lizbeth</t>
  </si>
  <si>
    <t>AU13</t>
  </si>
  <si>
    <t>Aguilera Inda Stefany Aimee</t>
  </si>
  <si>
    <t>AU14</t>
  </si>
  <si>
    <t>Vazquez De la Cruz Karina</t>
  </si>
  <si>
    <t>AU15</t>
  </si>
  <si>
    <t>Cordova Cardona Claudia Ivette</t>
  </si>
  <si>
    <t>AU19</t>
  </si>
  <si>
    <t>Olivarria Nieblas Karla Lorenia</t>
  </si>
  <si>
    <t>Coordinadora en Autismo</t>
  </si>
  <si>
    <t>AU17</t>
  </si>
  <si>
    <t>Rivera Salcido Andrea Elizabeth</t>
  </si>
  <si>
    <t>Terapeuta Ocupacional</t>
  </si>
  <si>
    <t>AU18</t>
  </si>
  <si>
    <t>AE38</t>
  </si>
  <si>
    <t xml:space="preserve">Tabares Renteria Jovanny Gabriel </t>
  </si>
  <si>
    <t>AE43</t>
  </si>
  <si>
    <t>Espinoza Ramirez Jessica</t>
  </si>
  <si>
    <t>AE46</t>
  </si>
  <si>
    <t>Alatorre Rea Huber</t>
  </si>
  <si>
    <t>AE60</t>
  </si>
  <si>
    <t>De Santiago De la Cruz Araceli</t>
  </si>
  <si>
    <t>AE62</t>
  </si>
  <si>
    <t>Garcia Garcia Rojas Maria Janette Gabriela</t>
  </si>
  <si>
    <t>TOTALES</t>
  </si>
  <si>
    <t>Base para aportacion a pensiones</t>
  </si>
  <si>
    <t>Base para aportacion a vivienda</t>
  </si>
  <si>
    <t>JERONIMO SANCHEZ GARCIA</t>
  </si>
  <si>
    <t xml:space="preserve">GABRIELA MARISOL LOERA GONZALEZ 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</si>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</sst>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E01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2" fillId="0" borderId="0" xfId="0" applyNumberFormat="1" applyFont="1"/>
    <xf numFmtId="44" fontId="1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/>
    <xf numFmtId="4" fontId="9" fillId="4" borderId="1" xfId="0" applyNumberFormat="1" applyFont="1" applyFill="1" applyBorder="1"/>
    <xf numFmtId="4" fontId="0" fillId="0" borderId="1" xfId="0" applyNumberFormat="1" applyBorder="1"/>
    <xf numFmtId="2" fontId="1" fillId="5" borderId="1" xfId="0" applyNumberFormat="1" applyFont="1" applyFill="1" applyBorder="1"/>
    <xf numFmtId="44" fontId="1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12" fillId="6" borderId="1" xfId="1" applyFont="1" applyFill="1" applyBorder="1"/>
    <xf numFmtId="0" fontId="1" fillId="0" borderId="1" xfId="0" applyFont="1" applyBorder="1" applyAlignment="1">
      <alignment wrapText="1"/>
    </xf>
    <xf numFmtId="4" fontId="13" fillId="0" borderId="1" xfId="0" applyNumberFormat="1" applyFont="1" applyBorder="1"/>
    <xf numFmtId="4" fontId="1" fillId="7" borderId="1" xfId="0" applyNumberFormat="1" applyFont="1" applyFill="1" applyBorder="1"/>
    <xf numFmtId="4" fontId="10" fillId="0" borderId="1" xfId="1" applyNumberFormat="1" applyFont="1" applyFill="1" applyBorder="1" applyAlignment="1">
      <alignment horizontal="center"/>
    </xf>
    <xf numFmtId="4" fontId="1" fillId="0" borderId="1" xfId="1" applyNumberFormat="1" applyFont="1" applyFill="1" applyBorder="1"/>
    <xf numFmtId="4" fontId="10" fillId="0" borderId="1" xfId="1" applyNumberFormat="1" applyFont="1" applyBorder="1" applyAlignment="1">
      <alignment horizontal="center"/>
    </xf>
    <xf numFmtId="4" fontId="9" fillId="0" borderId="1" xfId="0" applyNumberFormat="1" applyFont="1" applyBorder="1"/>
    <xf numFmtId="2" fontId="1" fillId="0" borderId="1" xfId="0" applyNumberFormat="1" applyFont="1" applyBorder="1"/>
    <xf numFmtId="4" fontId="1" fillId="5" borderId="1" xfId="0" applyNumberFormat="1" applyFont="1" applyFill="1" applyBorder="1"/>
    <xf numFmtId="4" fontId="9" fillId="8" borderId="1" xfId="0" applyNumberFormat="1" applyFont="1" applyFill="1" applyBorder="1"/>
    <xf numFmtId="44" fontId="1" fillId="3" borderId="1" xfId="0" applyNumberFormat="1" applyFont="1" applyFill="1" applyBorder="1"/>
    <xf numFmtId="4" fontId="2" fillId="0" borderId="1" xfId="0" applyNumberFormat="1" applyFont="1" applyBorder="1"/>
    <xf numFmtId="4" fontId="14" fillId="4" borderId="1" xfId="0" applyNumberFormat="1" applyFont="1" applyFill="1" applyBorder="1"/>
    <xf numFmtId="4" fontId="15" fillId="0" borderId="1" xfId="1" applyNumberFormat="1" applyFont="1" applyBorder="1"/>
    <xf numFmtId="4" fontId="4" fillId="0" borderId="1" xfId="1" applyNumberFormat="1" applyFont="1" applyBorder="1"/>
    <xf numFmtId="44" fontId="15" fillId="0" borderId="1" xfId="1" applyFont="1" applyBorder="1"/>
    <xf numFmtId="4" fontId="13" fillId="7" borderId="1" xfId="0" applyNumberFormat="1" applyFont="1" applyFill="1" applyBorder="1"/>
    <xf numFmtId="0" fontId="13" fillId="0" borderId="1" xfId="0" applyFont="1" applyBorder="1"/>
    <xf numFmtId="0" fontId="12" fillId="0" borderId="1" xfId="0" applyFont="1" applyBorder="1" applyAlignment="1">
      <alignment horizontal="right" wrapText="1"/>
    </xf>
    <xf numFmtId="4" fontId="12" fillId="9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602797</xdr:colOff>
      <xdr:row>4</xdr:row>
      <xdr:rowOff>10900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885CCC7C-4D23-4543-9CDD-9825F2EAF5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1" r="61781" b="33563"/>
        <a:stretch>
          <a:fillRect/>
        </a:stretch>
      </xdr:blipFill>
      <xdr:spPr>
        <a:xfrm>
          <a:off x="0" y="0"/>
          <a:ext cx="1717222" cy="84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CC0-0B85-4618-ADB4-7A9A43ED5E46}">
  <dimension ref="A1:AB105"/>
  <sheetViews>
    <sheetView tabSelected="1" workbookViewId="0">
      <selection activeCell="C1" sqref="C1"/>
    </sheetView>
  </sheetViews>
  <sheetFormatPr baseColWidth="10" defaultRowHeight="15" x14ac:dyDescent="0.25"/>
  <cols>
    <col min="1" max="1" width="16.7109375" style="16" customWidth="1"/>
    <col min="2" max="2" width="21.28515625" style="16" customWidth="1"/>
    <col min="3" max="3" width="21.7109375" style="16" customWidth="1"/>
    <col min="4" max="4" width="18.5703125" customWidth="1"/>
    <col min="6" max="6" width="16.42578125" customWidth="1"/>
    <col min="8" max="8" width="18.42578125" customWidth="1"/>
    <col min="9" max="9" width="15.140625" customWidth="1"/>
    <col min="10" max="10" width="14.85546875" customWidth="1"/>
    <col min="13" max="13" width="13.5703125" customWidth="1"/>
    <col min="15" max="15" width="19.28515625" customWidth="1"/>
    <col min="18" max="18" width="16.85546875" customWidth="1"/>
    <col min="20" max="20" width="13.42578125" customWidth="1"/>
    <col min="21" max="21" width="18.7109375" customWidth="1"/>
    <col min="23" max="23" width="16.42578125" customWidth="1"/>
    <col min="24" max="24" width="20.140625" customWidth="1"/>
    <col min="25" max="25" width="16" customWidth="1"/>
    <col min="26" max="26" width="17.85546875" customWidth="1"/>
    <col min="27" max="27" width="18.5703125" customWidth="1"/>
    <col min="28" max="28" width="18.42578125" customWidth="1"/>
  </cols>
  <sheetData>
    <row r="1" spans="1:28" ht="15.75" x14ac:dyDescent="0.25">
      <c r="A1" s="15"/>
      <c r="B1" s="15"/>
      <c r="C1" s="1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</row>
    <row r="2" spans="1:28" ht="15.75" x14ac:dyDescent="0.25">
      <c r="A2" s="15"/>
      <c r="B2" s="15"/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1"/>
      <c r="AA2" s="1"/>
      <c r="AB2" s="1"/>
    </row>
    <row r="3" spans="1:28" ht="15.75" x14ac:dyDescent="0.25">
      <c r="A3" s="15"/>
      <c r="B3" s="15"/>
      <c r="C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1"/>
      <c r="Z3" s="1"/>
      <c r="AA3" s="1"/>
      <c r="AB3" s="1"/>
    </row>
    <row r="4" spans="1:28" ht="18.75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5"/>
      <c r="W4" s="18"/>
      <c r="X4" s="18"/>
      <c r="Y4" s="18"/>
      <c r="Z4" s="18"/>
      <c r="AA4" s="18"/>
      <c r="AB4" s="18"/>
    </row>
    <row r="5" spans="1:28" ht="56.25" x14ac:dyDescent="0.25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1" t="s">
        <v>17</v>
      </c>
      <c r="R5" s="21" t="s">
        <v>18</v>
      </c>
      <c r="S5" s="21" t="s">
        <v>19</v>
      </c>
      <c r="T5" s="21" t="s">
        <v>20</v>
      </c>
      <c r="U5" s="6" t="s">
        <v>21</v>
      </c>
      <c r="V5" s="6" t="s">
        <v>22</v>
      </c>
      <c r="W5" s="21" t="s">
        <v>23</v>
      </c>
      <c r="X5" s="22" t="s">
        <v>24</v>
      </c>
      <c r="Y5" s="20" t="s">
        <v>25</v>
      </c>
      <c r="Z5" s="20" t="s">
        <v>26</v>
      </c>
      <c r="AA5" s="20" t="s">
        <v>27</v>
      </c>
      <c r="AB5" s="20" t="s">
        <v>28</v>
      </c>
    </row>
    <row r="6" spans="1:28" ht="15.75" x14ac:dyDescent="0.25">
      <c r="A6" s="23" t="s">
        <v>29</v>
      </c>
      <c r="B6" s="23" t="s">
        <v>30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5"/>
      <c r="Y6" s="26"/>
      <c r="Z6" s="26"/>
      <c r="AA6" s="26"/>
      <c r="AB6" s="26"/>
    </row>
    <row r="7" spans="1:28" ht="33" x14ac:dyDescent="0.35">
      <c r="A7" s="17" t="s">
        <v>31</v>
      </c>
      <c r="B7" s="27" t="s">
        <v>32</v>
      </c>
      <c r="C7" s="17" t="s">
        <v>33</v>
      </c>
      <c r="D7" s="24">
        <v>25893.3</v>
      </c>
      <c r="E7" s="28">
        <v>15</v>
      </c>
      <c r="F7" s="24"/>
      <c r="G7" s="24"/>
      <c r="H7" s="24"/>
      <c r="I7" s="24"/>
      <c r="J7" s="24"/>
      <c r="K7" s="24"/>
      <c r="L7" s="24"/>
      <c r="M7" s="24"/>
      <c r="N7" s="24"/>
      <c r="O7" s="24">
        <f>D7+-M7</f>
        <v>25893.3</v>
      </c>
      <c r="P7" s="24">
        <v>0</v>
      </c>
      <c r="Q7" s="24"/>
      <c r="R7" s="24">
        <v>4781.46</v>
      </c>
      <c r="S7" s="24">
        <v>-0.09</v>
      </c>
      <c r="T7" s="24"/>
      <c r="U7" s="29">
        <f>ROUND(D7*0.115,2)</f>
        <v>2977.73</v>
      </c>
      <c r="V7" s="24"/>
      <c r="W7" s="24">
        <f>SUM(R7:V7)+F7</f>
        <v>7759.1</v>
      </c>
      <c r="X7" s="30">
        <f>O7-W7</f>
        <v>18134.199999999997</v>
      </c>
      <c r="Y7" s="31">
        <v>986.81</v>
      </c>
      <c r="Z7" s="24">
        <f>ROUND(+D7*17.5%,2)+ROUND(D7*3%,2)</f>
        <v>5308.13</v>
      </c>
      <c r="AA7" s="32">
        <f>ROUND(+D7*2%,2)</f>
        <v>517.87</v>
      </c>
      <c r="AB7" s="33">
        <f>SUM(Y7:AA7)</f>
        <v>6812.81</v>
      </c>
    </row>
    <row r="8" spans="1:28" ht="33" x14ac:dyDescent="0.35">
      <c r="A8" s="17" t="s">
        <v>34</v>
      </c>
      <c r="B8" s="27" t="s">
        <v>35</v>
      </c>
      <c r="C8" s="17" t="s">
        <v>36</v>
      </c>
      <c r="D8" s="24">
        <v>8319.9</v>
      </c>
      <c r="E8" s="28">
        <v>15</v>
      </c>
      <c r="F8" s="24"/>
      <c r="G8" s="24"/>
      <c r="H8" s="24"/>
      <c r="I8" s="24"/>
      <c r="J8" s="24"/>
      <c r="K8" s="24"/>
      <c r="L8" s="24"/>
      <c r="M8" s="34"/>
      <c r="N8" s="24"/>
      <c r="O8" s="24">
        <f>D8+-M8</f>
        <v>8319.9</v>
      </c>
      <c r="P8" s="24">
        <v>0</v>
      </c>
      <c r="Q8" s="24"/>
      <c r="R8" s="24">
        <v>856.79</v>
      </c>
      <c r="S8" s="24">
        <v>-0.08</v>
      </c>
      <c r="T8" s="24"/>
      <c r="U8" s="29">
        <f>ROUND(D8*0.115,2)</f>
        <v>956.79</v>
      </c>
      <c r="V8" s="24"/>
      <c r="W8" s="24">
        <f>SUM(R8:V8)+F8</f>
        <v>1813.5</v>
      </c>
      <c r="X8" s="30">
        <f>O8-W8</f>
        <v>6506.4</v>
      </c>
      <c r="Y8" s="35">
        <v>506.96</v>
      </c>
      <c r="Z8" s="24">
        <f>ROUND(+D8*17.5%,2)+ROUND(D8*3%,2)</f>
        <v>1705.58</v>
      </c>
      <c r="AA8" s="32">
        <f>ROUND(+D8*2%,2)</f>
        <v>166.4</v>
      </c>
      <c r="AB8" s="33">
        <f>SUM(Y8:AA8)</f>
        <v>2378.94</v>
      </c>
    </row>
    <row r="9" spans="1:28" ht="33" x14ac:dyDescent="0.35">
      <c r="A9" s="17" t="s">
        <v>37</v>
      </c>
      <c r="B9" s="27" t="s">
        <v>38</v>
      </c>
      <c r="C9" s="17" t="s">
        <v>39</v>
      </c>
      <c r="D9" s="24">
        <v>7274.4</v>
      </c>
      <c r="E9" s="28">
        <v>15</v>
      </c>
      <c r="F9" s="24"/>
      <c r="G9" s="24"/>
      <c r="H9" s="24"/>
      <c r="I9" s="24"/>
      <c r="J9" s="24"/>
      <c r="K9" s="24"/>
      <c r="L9" s="24"/>
      <c r="M9" s="34"/>
      <c r="N9" s="24"/>
      <c r="O9" s="24">
        <f>D9+-M9</f>
        <v>7274.4</v>
      </c>
      <c r="P9" s="24">
        <v>0</v>
      </c>
      <c r="Q9" s="24"/>
      <c r="R9" s="24">
        <v>669.44</v>
      </c>
      <c r="S9" s="24"/>
      <c r="T9" s="24"/>
      <c r="U9" s="29">
        <f>ROUND(D9*0.115,2)</f>
        <v>836.56</v>
      </c>
      <c r="V9" s="24"/>
      <c r="W9" s="24">
        <f>SUM(R9:V9)+F9</f>
        <v>1506</v>
      </c>
      <c r="X9" s="30">
        <f>O9-W9</f>
        <v>5768.4</v>
      </c>
      <c r="Y9" s="35">
        <v>478.41</v>
      </c>
      <c r="Z9" s="24">
        <f>ROUND(+D9*17.5%,2)+ROUND(D9*3%,2)</f>
        <v>1491.25</v>
      </c>
      <c r="AA9" s="32">
        <f>ROUND(+D9*2%,2)</f>
        <v>145.49</v>
      </c>
      <c r="AB9" s="33">
        <f>SUM(Y9:AA9)</f>
        <v>2115.15</v>
      </c>
    </row>
    <row r="10" spans="1:28" ht="18.75" x14ac:dyDescent="0.3">
      <c r="A10" s="36" t="s">
        <v>40</v>
      </c>
      <c r="B10" s="37"/>
      <c r="C10" s="38"/>
      <c r="D10" s="39">
        <f>SUM(D7:D9)</f>
        <v>41487.599999999999</v>
      </c>
      <c r="E10" s="39"/>
      <c r="F10" s="39">
        <f>+F9+F7</f>
        <v>0</v>
      </c>
      <c r="G10" s="39"/>
      <c r="H10" s="39"/>
      <c r="I10" s="39"/>
      <c r="J10" s="39"/>
      <c r="K10" s="39"/>
      <c r="L10" s="39"/>
      <c r="M10" s="39">
        <f>SUM(M7:M9)</f>
        <v>0</v>
      </c>
      <c r="N10" s="39">
        <f>SUM(N7:N9)</f>
        <v>0</v>
      </c>
      <c r="O10" s="39">
        <f>SUM(O7:O9)</f>
        <v>41487.599999999999</v>
      </c>
      <c r="P10" s="39">
        <f t="shared" ref="P10:AB10" si="0">SUM(P7:P9)</f>
        <v>0</v>
      </c>
      <c r="Q10" s="39">
        <f t="shared" si="0"/>
        <v>0</v>
      </c>
      <c r="R10" s="39">
        <f t="shared" si="0"/>
        <v>6307.6900000000005</v>
      </c>
      <c r="S10" s="39">
        <f t="shared" si="0"/>
        <v>-0.16999999999999998</v>
      </c>
      <c r="T10" s="39">
        <f t="shared" si="0"/>
        <v>0</v>
      </c>
      <c r="U10" s="39">
        <f>SUM(U7:U9)</f>
        <v>4771.08</v>
      </c>
      <c r="V10" s="39"/>
      <c r="W10" s="39">
        <f t="shared" si="0"/>
        <v>11078.6</v>
      </c>
      <c r="X10" s="39">
        <f>SUM(X7:X9)</f>
        <v>30409</v>
      </c>
      <c r="Y10" s="39">
        <f t="shared" si="0"/>
        <v>1972.18</v>
      </c>
      <c r="Z10" s="39">
        <f t="shared" si="0"/>
        <v>8504.9599999999991</v>
      </c>
      <c r="AA10" s="39">
        <f t="shared" si="0"/>
        <v>829.76</v>
      </c>
      <c r="AB10" s="39">
        <f t="shared" si="0"/>
        <v>11306.9</v>
      </c>
    </row>
    <row r="11" spans="1:28" ht="18.75" x14ac:dyDescent="0.3">
      <c r="A11" s="40"/>
      <c r="B11" s="27"/>
      <c r="C11" s="40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41"/>
      <c r="Y11" s="26"/>
      <c r="Z11" s="26"/>
      <c r="AA11" s="26"/>
      <c r="AB11" s="26"/>
    </row>
    <row r="12" spans="1:28" ht="32.25" x14ac:dyDescent="0.3">
      <c r="A12" s="23" t="s">
        <v>41</v>
      </c>
      <c r="B12" s="37" t="s">
        <v>42</v>
      </c>
      <c r="C12" s="40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41"/>
      <c r="Y12" s="26"/>
      <c r="Z12" s="26"/>
      <c r="AA12" s="26"/>
      <c r="AB12" s="26"/>
    </row>
    <row r="13" spans="1:28" ht="33" x14ac:dyDescent="0.35">
      <c r="A13" s="40" t="s">
        <v>43</v>
      </c>
      <c r="B13" s="27" t="s">
        <v>44</v>
      </c>
      <c r="C13" s="17" t="s">
        <v>45</v>
      </c>
      <c r="D13" s="24">
        <v>17425.2</v>
      </c>
      <c r="E13" s="28">
        <v>15</v>
      </c>
      <c r="F13" s="42">
        <v>4121.09</v>
      </c>
      <c r="G13" s="24"/>
      <c r="H13" s="24"/>
      <c r="I13" s="24"/>
      <c r="J13" s="24"/>
      <c r="K13" s="24"/>
      <c r="L13" s="24"/>
      <c r="M13" s="43"/>
      <c r="N13" s="24"/>
      <c r="O13" s="24">
        <f t="shared" ref="O13:O25" si="1">D13+-M13</f>
        <v>17425.2</v>
      </c>
      <c r="P13" s="24">
        <v>0</v>
      </c>
      <c r="Q13" s="24"/>
      <c r="R13" s="24">
        <v>2790.27</v>
      </c>
      <c r="S13" s="24">
        <v>0.14000000000000001</v>
      </c>
      <c r="T13" s="24"/>
      <c r="U13" s="29">
        <f t="shared" ref="U13:U25" si="2">ROUND(D13*0.115,2)</f>
        <v>2003.9</v>
      </c>
      <c r="V13" s="24"/>
      <c r="W13" s="24">
        <f t="shared" ref="W13:W25" si="3">SUM(R13:V13)+F13</f>
        <v>8915.4</v>
      </c>
      <c r="X13" s="30">
        <f t="shared" ref="X13:X25" si="4">O13-W13</f>
        <v>8509.8000000000011</v>
      </c>
      <c r="Y13" s="35">
        <v>755.59</v>
      </c>
      <c r="Z13" s="24">
        <f t="shared" ref="Z13:Z25" si="5">ROUND(+D13*17.5%,2)+ROUND(D13*3%,2)</f>
        <v>3572.17</v>
      </c>
      <c r="AA13" s="32">
        <f t="shared" ref="AA13:AA25" si="6">ROUND(+D13*2%,2)</f>
        <v>348.5</v>
      </c>
      <c r="AB13" s="33">
        <f t="shared" ref="AB13:AB25" si="7">SUM(Y13:AA13)</f>
        <v>4676.26</v>
      </c>
    </row>
    <row r="14" spans="1:28" ht="33" x14ac:dyDescent="0.35">
      <c r="A14" s="17" t="s">
        <v>46</v>
      </c>
      <c r="B14" s="27" t="s">
        <v>47</v>
      </c>
      <c r="C14" s="17" t="s">
        <v>48</v>
      </c>
      <c r="D14" s="24">
        <v>13402.8</v>
      </c>
      <c r="E14" s="28">
        <v>15</v>
      </c>
      <c r="F14" s="42">
        <v>3549.3</v>
      </c>
      <c r="G14" s="24"/>
      <c r="H14" s="24"/>
      <c r="I14" s="24"/>
      <c r="J14" s="24"/>
      <c r="K14" s="24"/>
      <c r="L14" s="24"/>
      <c r="M14" s="43"/>
      <c r="N14" s="44"/>
      <c r="O14" s="24">
        <f t="shared" si="1"/>
        <v>13402.8</v>
      </c>
      <c r="P14" s="24"/>
      <c r="Q14" s="24"/>
      <c r="R14" s="24">
        <v>1931.09</v>
      </c>
      <c r="S14" s="24">
        <v>0.09</v>
      </c>
      <c r="T14" s="24"/>
      <c r="U14" s="29">
        <f t="shared" si="2"/>
        <v>1541.32</v>
      </c>
      <c r="V14" s="24"/>
      <c r="W14" s="24">
        <f t="shared" si="3"/>
        <v>7021.8</v>
      </c>
      <c r="X14" s="30">
        <f t="shared" si="4"/>
        <v>6380.9999999999991</v>
      </c>
      <c r="Y14" s="35">
        <v>645.75</v>
      </c>
      <c r="Z14" s="24">
        <f t="shared" si="5"/>
        <v>2747.5699999999997</v>
      </c>
      <c r="AA14" s="32">
        <f t="shared" si="6"/>
        <v>268.06</v>
      </c>
      <c r="AB14" s="33">
        <f t="shared" si="7"/>
        <v>3661.3799999999997</v>
      </c>
    </row>
    <row r="15" spans="1:28" ht="46.5" x14ac:dyDescent="0.35">
      <c r="A15" s="40" t="s">
        <v>49</v>
      </c>
      <c r="B15" s="27" t="s">
        <v>50</v>
      </c>
      <c r="C15" s="17" t="s">
        <v>51</v>
      </c>
      <c r="D15" s="24">
        <v>13402.8</v>
      </c>
      <c r="E15" s="28">
        <v>15</v>
      </c>
      <c r="F15" s="24"/>
      <c r="G15" s="24"/>
      <c r="H15" s="24"/>
      <c r="I15" s="24"/>
      <c r="J15" s="24"/>
      <c r="K15" s="24"/>
      <c r="L15" s="24"/>
      <c r="M15" s="43">
        <v>4.25</v>
      </c>
      <c r="N15" s="44"/>
      <c r="O15" s="24">
        <f t="shared" si="1"/>
        <v>13398.55</v>
      </c>
      <c r="P15" s="24">
        <v>0</v>
      </c>
      <c r="Q15" s="24"/>
      <c r="R15" s="24">
        <v>1931.09</v>
      </c>
      <c r="S15" s="24">
        <v>-0.06</v>
      </c>
      <c r="T15" s="24"/>
      <c r="U15" s="29">
        <f t="shared" si="2"/>
        <v>1541.32</v>
      </c>
      <c r="V15" s="24"/>
      <c r="W15" s="24">
        <f t="shared" si="3"/>
        <v>3472.35</v>
      </c>
      <c r="X15" s="30">
        <f t="shared" si="4"/>
        <v>9926.1999999999989</v>
      </c>
      <c r="Y15" s="35">
        <v>645.75</v>
      </c>
      <c r="Z15" s="24">
        <f t="shared" si="5"/>
        <v>2747.5699999999997</v>
      </c>
      <c r="AA15" s="32">
        <f t="shared" si="6"/>
        <v>268.06</v>
      </c>
      <c r="AB15" s="33">
        <f t="shared" si="7"/>
        <v>3661.3799999999997</v>
      </c>
    </row>
    <row r="16" spans="1:28" ht="33" x14ac:dyDescent="0.35">
      <c r="A16" s="40" t="s">
        <v>52</v>
      </c>
      <c r="B16" s="27" t="s">
        <v>53</v>
      </c>
      <c r="C16" s="17" t="s">
        <v>54</v>
      </c>
      <c r="D16" s="24">
        <v>6245.4</v>
      </c>
      <c r="E16" s="28">
        <v>15</v>
      </c>
      <c r="F16" s="42">
        <v>3123</v>
      </c>
      <c r="G16" s="24"/>
      <c r="H16" s="24"/>
      <c r="I16" s="24"/>
      <c r="J16" s="24"/>
      <c r="K16" s="24"/>
      <c r="L16" s="24"/>
      <c r="M16" s="45"/>
      <c r="N16" s="24"/>
      <c r="O16" s="24">
        <f t="shared" si="1"/>
        <v>6245.4</v>
      </c>
      <c r="P16" s="24">
        <v>0</v>
      </c>
      <c r="Q16" s="24"/>
      <c r="R16" s="24">
        <v>503.87</v>
      </c>
      <c r="S16" s="24">
        <v>-0.09</v>
      </c>
      <c r="T16" s="24"/>
      <c r="U16" s="29">
        <f t="shared" si="2"/>
        <v>718.22</v>
      </c>
      <c r="V16" s="24"/>
      <c r="W16" s="24">
        <f t="shared" si="3"/>
        <v>4345</v>
      </c>
      <c r="X16" s="30">
        <f t="shared" si="4"/>
        <v>1900.3999999999996</v>
      </c>
      <c r="Y16" s="35">
        <v>450.32</v>
      </c>
      <c r="Z16" s="24">
        <f t="shared" si="5"/>
        <v>1280.31</v>
      </c>
      <c r="AA16" s="32">
        <f t="shared" si="6"/>
        <v>124.91</v>
      </c>
      <c r="AB16" s="33">
        <f t="shared" si="7"/>
        <v>1855.54</v>
      </c>
    </row>
    <row r="17" spans="1:28" ht="33" x14ac:dyDescent="0.35">
      <c r="A17" s="17" t="s">
        <v>55</v>
      </c>
      <c r="B17" s="27" t="s">
        <v>56</v>
      </c>
      <c r="C17" s="17" t="s">
        <v>54</v>
      </c>
      <c r="D17" s="24">
        <v>6245.4</v>
      </c>
      <c r="E17" s="28">
        <v>15</v>
      </c>
      <c r="F17" s="42">
        <v>1342.18</v>
      </c>
      <c r="G17" s="24"/>
      <c r="H17" s="24"/>
      <c r="I17" s="24"/>
      <c r="J17" s="24"/>
      <c r="K17" s="24"/>
      <c r="L17" s="24"/>
      <c r="M17" s="34"/>
      <c r="N17" s="24"/>
      <c r="O17" s="24">
        <f t="shared" si="1"/>
        <v>6245.4</v>
      </c>
      <c r="P17" s="24"/>
      <c r="Q17" s="24"/>
      <c r="R17" s="24">
        <v>503.87</v>
      </c>
      <c r="S17" s="31">
        <v>0.04</v>
      </c>
      <c r="T17" s="31">
        <v>2583.69</v>
      </c>
      <c r="U17" s="29">
        <f t="shared" si="2"/>
        <v>718.22</v>
      </c>
      <c r="V17" s="24"/>
      <c r="W17" s="24">
        <f t="shared" si="3"/>
        <v>5148</v>
      </c>
      <c r="X17" s="30">
        <f t="shared" si="4"/>
        <v>1097.3999999999996</v>
      </c>
      <c r="Y17" s="35">
        <v>450.32</v>
      </c>
      <c r="Z17" s="24">
        <f t="shared" si="5"/>
        <v>1280.31</v>
      </c>
      <c r="AA17" s="32">
        <f t="shared" si="6"/>
        <v>124.91</v>
      </c>
      <c r="AB17" s="33">
        <f t="shared" si="7"/>
        <v>1855.54</v>
      </c>
    </row>
    <row r="18" spans="1:28" ht="33" x14ac:dyDescent="0.35">
      <c r="A18" s="40" t="s">
        <v>57</v>
      </c>
      <c r="B18" s="27" t="s">
        <v>58</v>
      </c>
      <c r="C18" s="17" t="s">
        <v>59</v>
      </c>
      <c r="D18" s="24">
        <v>5647.35</v>
      </c>
      <c r="E18" s="28">
        <v>15</v>
      </c>
      <c r="F18" s="42">
        <v>2643</v>
      </c>
      <c r="G18" s="24"/>
      <c r="H18" s="24"/>
      <c r="I18" s="24"/>
      <c r="J18" s="24"/>
      <c r="K18" s="24"/>
      <c r="L18" s="24"/>
      <c r="M18" s="34">
        <v>215.14</v>
      </c>
      <c r="N18" s="24"/>
      <c r="O18" s="24">
        <f t="shared" si="1"/>
        <v>5432.21</v>
      </c>
      <c r="P18" s="24"/>
      <c r="Q18" s="24"/>
      <c r="R18" s="24">
        <v>173</v>
      </c>
      <c r="S18" s="24">
        <v>-0.04</v>
      </c>
      <c r="T18" s="24"/>
      <c r="U18" s="29">
        <f t="shared" si="2"/>
        <v>649.45000000000005</v>
      </c>
      <c r="V18" s="24"/>
      <c r="W18" s="24">
        <f t="shared" si="3"/>
        <v>3465.41</v>
      </c>
      <c r="X18" s="30">
        <f t="shared" si="4"/>
        <v>1966.8000000000002</v>
      </c>
      <c r="Y18" s="35">
        <v>433.99</v>
      </c>
      <c r="Z18" s="24">
        <f t="shared" si="5"/>
        <v>1157.71</v>
      </c>
      <c r="AA18" s="32">
        <f t="shared" si="6"/>
        <v>112.95</v>
      </c>
      <c r="AB18" s="33">
        <f t="shared" si="7"/>
        <v>1704.65</v>
      </c>
    </row>
    <row r="19" spans="1:28" ht="33" x14ac:dyDescent="0.35">
      <c r="A19" s="17" t="s">
        <v>60</v>
      </c>
      <c r="B19" s="27" t="s">
        <v>61</v>
      </c>
      <c r="C19" s="17" t="s">
        <v>62</v>
      </c>
      <c r="D19" s="24">
        <v>7279.8</v>
      </c>
      <c r="E19" s="28">
        <v>15</v>
      </c>
      <c r="F19" s="42">
        <v>3640</v>
      </c>
      <c r="G19" s="34"/>
      <c r="H19" s="34"/>
      <c r="I19" s="34"/>
      <c r="J19" s="34"/>
      <c r="K19" s="34"/>
      <c r="L19" s="34"/>
      <c r="M19" s="45">
        <v>2.31</v>
      </c>
      <c r="N19" s="24"/>
      <c r="O19" s="24">
        <f t="shared" si="1"/>
        <v>7277.49</v>
      </c>
      <c r="P19" s="24"/>
      <c r="Q19" s="24"/>
      <c r="R19" s="24">
        <v>670.4</v>
      </c>
      <c r="S19" s="31">
        <v>-0.09</v>
      </c>
      <c r="T19" s="31"/>
      <c r="U19" s="29">
        <f t="shared" si="2"/>
        <v>837.18</v>
      </c>
      <c r="V19" s="24"/>
      <c r="W19" s="24">
        <f t="shared" si="3"/>
        <v>5147.49</v>
      </c>
      <c r="X19" s="30">
        <f t="shared" si="4"/>
        <v>2130</v>
      </c>
      <c r="Y19" s="35">
        <v>478.57</v>
      </c>
      <c r="Z19" s="24">
        <f t="shared" si="5"/>
        <v>1492.3600000000001</v>
      </c>
      <c r="AA19" s="32">
        <f t="shared" si="6"/>
        <v>145.6</v>
      </c>
      <c r="AB19" s="33">
        <f t="shared" si="7"/>
        <v>2116.5300000000002</v>
      </c>
    </row>
    <row r="20" spans="1:28" ht="33" x14ac:dyDescent="0.35">
      <c r="A20" s="17" t="s">
        <v>63</v>
      </c>
      <c r="B20" s="27" t="s">
        <v>64</v>
      </c>
      <c r="C20" s="17" t="s">
        <v>59</v>
      </c>
      <c r="D20" s="24">
        <v>5647.35</v>
      </c>
      <c r="E20" s="28">
        <v>15</v>
      </c>
      <c r="F20" s="42">
        <v>2824</v>
      </c>
      <c r="G20" s="24"/>
      <c r="H20" s="24"/>
      <c r="I20" s="24"/>
      <c r="J20" s="24"/>
      <c r="K20" s="24"/>
      <c r="L20" s="24"/>
      <c r="M20" s="34"/>
      <c r="N20" s="24"/>
      <c r="O20" s="24">
        <f t="shared" si="1"/>
        <v>5647.35</v>
      </c>
      <c r="P20" s="24"/>
      <c r="Q20" s="24"/>
      <c r="R20" s="24">
        <v>173</v>
      </c>
      <c r="S20" s="24">
        <v>-0.1</v>
      </c>
      <c r="T20" s="24"/>
      <c r="U20" s="29">
        <f t="shared" si="2"/>
        <v>649.45000000000005</v>
      </c>
      <c r="V20" s="24"/>
      <c r="W20" s="24">
        <f t="shared" si="3"/>
        <v>3646.35</v>
      </c>
      <c r="X20" s="30">
        <f t="shared" si="4"/>
        <v>2001.0000000000005</v>
      </c>
      <c r="Y20" s="35">
        <v>433.99</v>
      </c>
      <c r="Z20" s="24">
        <f t="shared" si="5"/>
        <v>1157.71</v>
      </c>
      <c r="AA20" s="32">
        <f t="shared" si="6"/>
        <v>112.95</v>
      </c>
      <c r="AB20" s="33">
        <f t="shared" si="7"/>
        <v>1704.65</v>
      </c>
    </row>
    <row r="21" spans="1:28" ht="33" x14ac:dyDescent="0.35">
      <c r="A21" s="17" t="s">
        <v>65</v>
      </c>
      <c r="B21" s="27" t="s">
        <v>66</v>
      </c>
      <c r="C21" s="17" t="s">
        <v>67</v>
      </c>
      <c r="D21" s="24">
        <v>6039.75</v>
      </c>
      <c r="E21" s="28">
        <v>15</v>
      </c>
      <c r="F21" s="42">
        <v>477</v>
      </c>
      <c r="G21" s="34"/>
      <c r="H21" s="34"/>
      <c r="I21" s="34"/>
      <c r="J21" s="34"/>
      <c r="K21" s="34"/>
      <c r="L21" s="34"/>
      <c r="M21" s="43"/>
      <c r="N21" s="24"/>
      <c r="O21" s="24">
        <f t="shared" si="1"/>
        <v>6039.75</v>
      </c>
      <c r="P21" s="24"/>
      <c r="Q21" s="24"/>
      <c r="R21" s="24">
        <v>479.99</v>
      </c>
      <c r="S21" s="24">
        <v>-0.01</v>
      </c>
      <c r="T21" s="24"/>
      <c r="U21" s="29">
        <f t="shared" si="2"/>
        <v>694.57</v>
      </c>
      <c r="V21" s="24"/>
      <c r="W21" s="24">
        <f t="shared" si="3"/>
        <v>1651.5500000000002</v>
      </c>
      <c r="X21" s="46">
        <f t="shared" si="4"/>
        <v>4388.2</v>
      </c>
      <c r="Y21" s="35">
        <v>444.7</v>
      </c>
      <c r="Z21" s="24">
        <f t="shared" si="5"/>
        <v>1238.1500000000001</v>
      </c>
      <c r="AA21" s="32">
        <f t="shared" si="6"/>
        <v>120.8</v>
      </c>
      <c r="AB21" s="33">
        <f t="shared" si="7"/>
        <v>1803.65</v>
      </c>
    </row>
    <row r="22" spans="1:28" ht="33" x14ac:dyDescent="0.35">
      <c r="A22" s="17" t="s">
        <v>68</v>
      </c>
      <c r="B22" s="27" t="s">
        <v>69</v>
      </c>
      <c r="C22" s="17" t="s">
        <v>70</v>
      </c>
      <c r="D22" s="24">
        <v>7800</v>
      </c>
      <c r="E22" s="28">
        <v>15</v>
      </c>
      <c r="F22" s="42">
        <v>924.72</v>
      </c>
      <c r="G22" s="24"/>
      <c r="H22" s="24"/>
      <c r="I22" s="24"/>
      <c r="J22" s="24"/>
      <c r="K22" s="24"/>
      <c r="L22" s="24"/>
      <c r="M22" s="34"/>
      <c r="N22" s="24"/>
      <c r="O22" s="24">
        <f t="shared" si="1"/>
        <v>7800</v>
      </c>
      <c r="P22" s="24"/>
      <c r="Q22" s="24"/>
      <c r="R22" s="24">
        <v>763.62</v>
      </c>
      <c r="S22" s="24">
        <v>0.06</v>
      </c>
      <c r="T22" s="24"/>
      <c r="U22" s="29">
        <f t="shared" si="2"/>
        <v>897</v>
      </c>
      <c r="V22" s="24"/>
      <c r="W22" s="24">
        <f t="shared" si="3"/>
        <v>2585.3999999999996</v>
      </c>
      <c r="X22" s="30">
        <f t="shared" si="4"/>
        <v>5214.6000000000004</v>
      </c>
      <c r="Y22" s="35">
        <v>492.76</v>
      </c>
      <c r="Z22" s="24">
        <f t="shared" si="5"/>
        <v>1599</v>
      </c>
      <c r="AA22" s="32">
        <f t="shared" si="6"/>
        <v>156</v>
      </c>
      <c r="AB22" s="33">
        <f t="shared" si="7"/>
        <v>2247.7600000000002</v>
      </c>
    </row>
    <row r="23" spans="1:28" ht="33" x14ac:dyDescent="0.35">
      <c r="A23" s="17" t="s">
        <v>71</v>
      </c>
      <c r="B23" s="27" t="s">
        <v>72</v>
      </c>
      <c r="C23" s="17" t="s">
        <v>73</v>
      </c>
      <c r="D23" s="24">
        <v>10399.950000000001</v>
      </c>
      <c r="E23" s="28">
        <v>15</v>
      </c>
      <c r="F23" s="24"/>
      <c r="G23" s="24"/>
      <c r="H23" s="24"/>
      <c r="I23" s="24"/>
      <c r="J23" s="24"/>
      <c r="K23" s="24"/>
      <c r="L23" s="24"/>
      <c r="M23" s="45"/>
      <c r="N23" s="24"/>
      <c r="O23" s="24">
        <f t="shared" si="1"/>
        <v>10399.950000000001</v>
      </c>
      <c r="P23" s="24">
        <v>0</v>
      </c>
      <c r="Q23" s="24"/>
      <c r="R23" s="24">
        <v>1289.68</v>
      </c>
      <c r="S23" s="24">
        <v>-0.12</v>
      </c>
      <c r="T23" s="24"/>
      <c r="U23" s="29">
        <f t="shared" si="2"/>
        <v>1195.99</v>
      </c>
      <c r="V23" s="24"/>
      <c r="W23" s="24">
        <f t="shared" si="3"/>
        <v>2485.5500000000002</v>
      </c>
      <c r="X23" s="30">
        <f t="shared" si="4"/>
        <v>7914.4000000000005</v>
      </c>
      <c r="Y23" s="35">
        <v>563.76</v>
      </c>
      <c r="Z23" s="24">
        <f t="shared" si="5"/>
        <v>2131.9899999999998</v>
      </c>
      <c r="AA23" s="32">
        <f t="shared" si="6"/>
        <v>208</v>
      </c>
      <c r="AB23" s="33">
        <f t="shared" si="7"/>
        <v>2903.75</v>
      </c>
    </row>
    <row r="24" spans="1:28" ht="33" x14ac:dyDescent="0.35">
      <c r="A24" s="17" t="s">
        <v>74</v>
      </c>
      <c r="B24" s="27" t="s">
        <v>75</v>
      </c>
      <c r="C24" s="17" t="s">
        <v>76</v>
      </c>
      <c r="D24" s="24">
        <v>8578.65</v>
      </c>
      <c r="E24" s="28">
        <v>15</v>
      </c>
      <c r="F24" s="24"/>
      <c r="G24" s="24"/>
      <c r="H24" s="24"/>
      <c r="I24" s="24"/>
      <c r="J24" s="24"/>
      <c r="K24" s="24"/>
      <c r="L24" s="24"/>
      <c r="M24" s="43"/>
      <c r="N24" s="24"/>
      <c r="O24" s="24">
        <f t="shared" si="1"/>
        <v>8578.65</v>
      </c>
      <c r="P24" s="24">
        <v>0</v>
      </c>
      <c r="Q24" s="24"/>
      <c r="R24" s="24">
        <v>903.16</v>
      </c>
      <c r="S24" s="24">
        <v>-0.05</v>
      </c>
      <c r="T24" s="24"/>
      <c r="U24" s="24">
        <f t="shared" si="2"/>
        <v>986.54</v>
      </c>
      <c r="V24" s="24"/>
      <c r="W24" s="24">
        <f t="shared" si="3"/>
        <v>1889.65</v>
      </c>
      <c r="X24" s="46">
        <f t="shared" si="4"/>
        <v>6689</v>
      </c>
      <c r="Y24" s="47">
        <v>514.03</v>
      </c>
      <c r="Z24" s="24">
        <f t="shared" si="5"/>
        <v>1758.62</v>
      </c>
      <c r="AA24" s="47">
        <f t="shared" si="6"/>
        <v>171.57</v>
      </c>
      <c r="AB24" s="33">
        <f t="shared" si="7"/>
        <v>2444.2199999999998</v>
      </c>
    </row>
    <row r="25" spans="1:28" ht="33" x14ac:dyDescent="0.35">
      <c r="A25" s="17" t="s">
        <v>77</v>
      </c>
      <c r="B25" s="27" t="s">
        <v>78</v>
      </c>
      <c r="C25" s="17" t="s">
        <v>59</v>
      </c>
      <c r="D25" s="24">
        <v>5430.15</v>
      </c>
      <c r="E25" s="28">
        <v>15</v>
      </c>
      <c r="F25" s="42">
        <v>1508</v>
      </c>
      <c r="G25" s="24"/>
      <c r="H25" s="24"/>
      <c r="I25" s="24"/>
      <c r="J25" s="24"/>
      <c r="K25" s="24"/>
      <c r="L25" s="24"/>
      <c r="M25" s="43"/>
      <c r="N25" s="24"/>
      <c r="O25" s="24">
        <f t="shared" si="1"/>
        <v>5430.15</v>
      </c>
      <c r="P25" s="24">
        <v>0</v>
      </c>
      <c r="Q25" s="24"/>
      <c r="R25" s="24">
        <v>149.37</v>
      </c>
      <c r="S25" s="24">
        <v>0.11</v>
      </c>
      <c r="T25" s="24"/>
      <c r="U25" s="29">
        <f t="shared" si="2"/>
        <v>624.47</v>
      </c>
      <c r="V25" s="24"/>
      <c r="W25" s="24">
        <f t="shared" si="3"/>
        <v>2281.9499999999998</v>
      </c>
      <c r="X25" s="46">
        <f t="shared" si="4"/>
        <v>3148.2</v>
      </c>
      <c r="Y25" s="47">
        <v>428.06</v>
      </c>
      <c r="Z25" s="24">
        <f t="shared" si="5"/>
        <v>1113.18</v>
      </c>
      <c r="AA25" s="32">
        <f t="shared" si="6"/>
        <v>108.6</v>
      </c>
      <c r="AB25" s="33">
        <f t="shared" si="7"/>
        <v>1649.84</v>
      </c>
    </row>
    <row r="26" spans="1:28" ht="18.75" x14ac:dyDescent="0.3">
      <c r="A26" s="23" t="s">
        <v>40</v>
      </c>
      <c r="B26" s="37"/>
      <c r="C26" s="38"/>
      <c r="D26" s="39">
        <f>SUM(D13:D25)</f>
        <v>113544.59999999999</v>
      </c>
      <c r="E26" s="39"/>
      <c r="F26" s="39">
        <f>SUM(F13:F25)</f>
        <v>24152.29</v>
      </c>
      <c r="G26" s="39" t="e">
        <f>+#REF!+G18+G16+G13+G14+G15+G19</f>
        <v>#REF!</v>
      </c>
      <c r="H26" s="39"/>
      <c r="I26" s="39"/>
      <c r="J26" s="39"/>
      <c r="K26" s="39"/>
      <c r="L26" s="39"/>
      <c r="M26" s="39">
        <f>SUM(M13:M25)</f>
        <v>221.7</v>
      </c>
      <c r="N26" s="39">
        <f>SUM(N13:N22)</f>
        <v>0</v>
      </c>
      <c r="O26" s="39">
        <f t="shared" ref="O26:AB26" si="8">SUM(O13:O25)</f>
        <v>113322.9</v>
      </c>
      <c r="P26" s="39">
        <f t="shared" si="8"/>
        <v>0</v>
      </c>
      <c r="Q26" s="39">
        <f t="shared" si="8"/>
        <v>0</v>
      </c>
      <c r="R26" s="39">
        <f t="shared" si="8"/>
        <v>12262.410000000002</v>
      </c>
      <c r="S26" s="39">
        <f t="shared" si="8"/>
        <v>-0.11999999999999998</v>
      </c>
      <c r="T26" s="39">
        <f>SUM(T13:T25)</f>
        <v>2583.69</v>
      </c>
      <c r="U26" s="39">
        <f t="shared" si="8"/>
        <v>13057.63</v>
      </c>
      <c r="V26" s="39">
        <f t="shared" si="8"/>
        <v>0</v>
      </c>
      <c r="W26" s="39">
        <f t="shared" si="8"/>
        <v>52055.9</v>
      </c>
      <c r="X26" s="39">
        <f t="shared" si="8"/>
        <v>61267</v>
      </c>
      <c r="Y26" s="39">
        <f t="shared" si="8"/>
        <v>6737.5900000000011</v>
      </c>
      <c r="Z26" s="39">
        <f t="shared" si="8"/>
        <v>23276.649999999998</v>
      </c>
      <c r="AA26" s="39">
        <f t="shared" si="8"/>
        <v>2270.91</v>
      </c>
      <c r="AB26" s="39">
        <f t="shared" si="8"/>
        <v>32285.150000000005</v>
      </c>
    </row>
    <row r="27" spans="1:28" ht="18.75" x14ac:dyDescent="0.3">
      <c r="A27" s="23"/>
      <c r="B27" s="27"/>
      <c r="C27" s="4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41"/>
      <c r="Y27" s="26"/>
      <c r="Z27" s="26"/>
      <c r="AA27" s="26"/>
      <c r="AB27" s="26"/>
    </row>
    <row r="28" spans="1:28" ht="32.25" x14ac:dyDescent="0.3">
      <c r="A28" s="23" t="s">
        <v>79</v>
      </c>
      <c r="B28" s="37" t="s">
        <v>80</v>
      </c>
      <c r="C28" s="40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41"/>
      <c r="Y28" s="26"/>
      <c r="Z28" s="26"/>
      <c r="AA28" s="26"/>
      <c r="AB28" s="26"/>
    </row>
    <row r="29" spans="1:28" ht="21" x14ac:dyDescent="0.35">
      <c r="A29" s="40" t="s">
        <v>81</v>
      </c>
      <c r="B29" s="27" t="s">
        <v>82</v>
      </c>
      <c r="C29" s="17" t="s">
        <v>83</v>
      </c>
      <c r="D29" s="24">
        <v>8578.65</v>
      </c>
      <c r="E29" s="28">
        <v>15</v>
      </c>
      <c r="F29" s="24"/>
      <c r="G29" s="24"/>
      <c r="H29" s="24"/>
      <c r="I29" s="24"/>
      <c r="J29" s="24"/>
      <c r="K29" s="24"/>
      <c r="L29" s="24"/>
      <c r="M29" s="34"/>
      <c r="N29" s="24"/>
      <c r="O29" s="24">
        <f>D29+-M29</f>
        <v>8578.65</v>
      </c>
      <c r="P29" s="24">
        <v>0</v>
      </c>
      <c r="Q29" s="24"/>
      <c r="R29" s="24">
        <v>903.16</v>
      </c>
      <c r="S29" s="24">
        <v>-0.05</v>
      </c>
      <c r="T29" s="24"/>
      <c r="U29" s="29">
        <f>ROUND(D29*0.115,2)</f>
        <v>986.54</v>
      </c>
      <c r="V29" s="24"/>
      <c r="W29" s="24">
        <f>SUM(R29:V29)+F29</f>
        <v>1889.65</v>
      </c>
      <c r="X29" s="30">
        <f>O29-W29</f>
        <v>6689</v>
      </c>
      <c r="Y29" s="47">
        <v>514.03</v>
      </c>
      <c r="Z29" s="24">
        <f>ROUND(+D29*17.5%,2)+ROUND(D29*3%,2)</f>
        <v>1758.62</v>
      </c>
      <c r="AA29" s="32">
        <f>ROUND(+D29*2%,2)</f>
        <v>171.57</v>
      </c>
      <c r="AB29" s="33">
        <f>SUM(Y29:AA29)</f>
        <v>2444.2199999999998</v>
      </c>
    </row>
    <row r="30" spans="1:28" ht="33" x14ac:dyDescent="0.35">
      <c r="A30" s="40" t="s">
        <v>84</v>
      </c>
      <c r="B30" s="27" t="s">
        <v>85</v>
      </c>
      <c r="C30" s="17" t="s">
        <v>86</v>
      </c>
      <c r="D30" s="24">
        <v>8578.65</v>
      </c>
      <c r="E30" s="28">
        <v>15</v>
      </c>
      <c r="F30" s="24"/>
      <c r="G30" s="24"/>
      <c r="H30" s="24"/>
      <c r="I30" s="24"/>
      <c r="J30" s="24"/>
      <c r="K30" s="24"/>
      <c r="L30" s="24"/>
      <c r="M30" s="45">
        <v>1.36</v>
      </c>
      <c r="N30" s="24"/>
      <c r="O30" s="24">
        <f>D30+-M30</f>
        <v>8577.2899999999991</v>
      </c>
      <c r="P30" s="24">
        <v>0</v>
      </c>
      <c r="Q30" s="24"/>
      <c r="R30" s="24">
        <v>903.16</v>
      </c>
      <c r="S30" s="24">
        <v>-0.01</v>
      </c>
      <c r="T30" s="24"/>
      <c r="U30" s="29">
        <f>ROUND(D30*0.115,2)</f>
        <v>986.54</v>
      </c>
      <c r="V30" s="24"/>
      <c r="W30" s="24">
        <f>SUM(R30:V30)+F30</f>
        <v>1889.69</v>
      </c>
      <c r="X30" s="30">
        <f>O30-W30</f>
        <v>6687.5999999999985</v>
      </c>
      <c r="Y30" s="47">
        <v>514.03</v>
      </c>
      <c r="Z30" s="24">
        <f>ROUND(+D30*17.5%,2)+ROUND(D30*3%,2)</f>
        <v>1758.62</v>
      </c>
      <c r="AA30" s="32">
        <f>ROUND(+D30*2%,2)</f>
        <v>171.57</v>
      </c>
      <c r="AB30" s="33">
        <f>SUM(Y30:AA30)</f>
        <v>2444.2199999999998</v>
      </c>
    </row>
    <row r="31" spans="1:28" ht="33" x14ac:dyDescent="0.35">
      <c r="A31" s="40" t="s">
        <v>87</v>
      </c>
      <c r="B31" s="27" t="s">
        <v>88</v>
      </c>
      <c r="C31" s="17" t="s">
        <v>89</v>
      </c>
      <c r="D31" s="24">
        <v>8578.65</v>
      </c>
      <c r="E31" s="28">
        <v>15</v>
      </c>
      <c r="F31" s="24"/>
      <c r="G31" s="24"/>
      <c r="H31" s="24"/>
      <c r="I31" s="24"/>
      <c r="J31" s="24"/>
      <c r="K31" s="24"/>
      <c r="L31" s="24"/>
      <c r="M31" s="45"/>
      <c r="N31" s="24"/>
      <c r="O31" s="24">
        <f>D31+-M31</f>
        <v>8578.65</v>
      </c>
      <c r="P31" s="24">
        <v>0</v>
      </c>
      <c r="Q31" s="24"/>
      <c r="R31" s="24">
        <v>903.16</v>
      </c>
      <c r="S31" s="24">
        <v>-0.05</v>
      </c>
      <c r="T31" s="24"/>
      <c r="U31" s="29">
        <f>ROUND(D31*0.115,2)</f>
        <v>986.54</v>
      </c>
      <c r="V31" s="24"/>
      <c r="W31" s="24">
        <f>SUM(R31:V31)+F31</f>
        <v>1889.65</v>
      </c>
      <c r="X31" s="30">
        <f>O31-W31</f>
        <v>6689</v>
      </c>
      <c r="Y31" s="47">
        <v>514.03</v>
      </c>
      <c r="Z31" s="24">
        <f>ROUND(+D31*17.5%,2)+ROUND(D31*3%,2)</f>
        <v>1758.62</v>
      </c>
      <c r="AA31" s="32">
        <f>ROUND(+D31*2%,2)</f>
        <v>171.57</v>
      </c>
      <c r="AB31" s="33">
        <f>SUM(Y31:AA31)</f>
        <v>2444.2199999999998</v>
      </c>
    </row>
    <row r="32" spans="1:28" ht="33" x14ac:dyDescent="0.35">
      <c r="A32" s="17" t="s">
        <v>90</v>
      </c>
      <c r="B32" s="27" t="s">
        <v>91</v>
      </c>
      <c r="C32" s="17" t="s">
        <v>86</v>
      </c>
      <c r="D32" s="24">
        <v>8578.65</v>
      </c>
      <c r="E32" s="28">
        <v>15</v>
      </c>
      <c r="F32" s="42">
        <v>2694</v>
      </c>
      <c r="G32" s="34"/>
      <c r="H32" s="34"/>
      <c r="I32" s="34"/>
      <c r="J32" s="34"/>
      <c r="K32" s="34"/>
      <c r="L32" s="34"/>
      <c r="M32" s="34"/>
      <c r="N32" s="24"/>
      <c r="O32" s="24">
        <f>D32+-M32</f>
        <v>8578.65</v>
      </c>
      <c r="P32" s="24"/>
      <c r="Q32" s="24"/>
      <c r="R32" s="24">
        <v>903.16</v>
      </c>
      <c r="S32" s="24">
        <v>-0.05</v>
      </c>
      <c r="T32" s="24"/>
      <c r="U32" s="29">
        <f>ROUND(D32*0.115,2)</f>
        <v>986.54</v>
      </c>
      <c r="V32" s="24"/>
      <c r="W32" s="24">
        <f>SUM(R32:V32)+F32</f>
        <v>4583.6499999999996</v>
      </c>
      <c r="X32" s="30">
        <f>O32-W32</f>
        <v>3995</v>
      </c>
      <c r="Y32" s="47">
        <v>514.03</v>
      </c>
      <c r="Z32" s="24">
        <f>ROUND(+D32*17.5%,2)+ROUND(D32*3%,2)</f>
        <v>1758.62</v>
      </c>
      <c r="AA32" s="32">
        <f>ROUND(+D32*2%,2)</f>
        <v>171.57</v>
      </c>
      <c r="AB32" s="33">
        <f>SUM(Y32:AA32)</f>
        <v>2444.2199999999998</v>
      </c>
    </row>
    <row r="33" spans="1:28" ht="21" x14ac:dyDescent="0.35">
      <c r="A33" s="17" t="s">
        <v>92</v>
      </c>
      <c r="B33" s="27" t="s">
        <v>93</v>
      </c>
      <c r="C33" s="17" t="s">
        <v>94</v>
      </c>
      <c r="D33" s="24"/>
      <c r="E33" s="28">
        <v>15</v>
      </c>
      <c r="F33" s="24"/>
      <c r="G33" s="24"/>
      <c r="H33" s="24"/>
      <c r="I33" s="24"/>
      <c r="J33" s="24"/>
      <c r="K33" s="24"/>
      <c r="L33" s="24"/>
      <c r="M33" s="34"/>
      <c r="N33" s="24"/>
      <c r="O33" s="24">
        <f>D33+-M33</f>
        <v>0</v>
      </c>
      <c r="P33" s="24">
        <v>0</v>
      </c>
      <c r="Q33" s="24"/>
      <c r="R33" s="24"/>
      <c r="S33" s="24"/>
      <c r="T33" s="24"/>
      <c r="U33" s="29">
        <f>ROUND(D33*0.115,2)</f>
        <v>0</v>
      </c>
      <c r="V33" s="24"/>
      <c r="W33" s="24">
        <f>SUM(R33:V33)+F33+H33</f>
        <v>0</v>
      </c>
      <c r="X33" s="30">
        <f t="shared" ref="X33" si="9">O33-W33</f>
        <v>0</v>
      </c>
      <c r="Y33" s="47">
        <v>0</v>
      </c>
      <c r="Z33" s="24">
        <f>ROUND(+D33*17.5%,2)+ROUND(D33*3%,2)</f>
        <v>0</v>
      </c>
      <c r="AA33" s="32">
        <f>ROUND(+D33*2%,2)</f>
        <v>0</v>
      </c>
      <c r="AB33" s="33">
        <f t="shared" ref="AB33" si="10">SUM(Y33:AA33)</f>
        <v>0</v>
      </c>
    </row>
    <row r="34" spans="1:28" ht="18.75" x14ac:dyDescent="0.3">
      <c r="A34" s="23" t="s">
        <v>40</v>
      </c>
      <c r="B34" s="37"/>
      <c r="C34" s="38"/>
      <c r="D34" s="39">
        <f>SUM(D29:D33)</f>
        <v>34314.6</v>
      </c>
      <c r="E34" s="39">
        <f t="shared" ref="E34:AB34" si="11">SUM(E29:E33)</f>
        <v>75</v>
      </c>
      <c r="F34" s="39">
        <f t="shared" si="11"/>
        <v>2694</v>
      </c>
      <c r="G34" s="39">
        <f t="shared" si="11"/>
        <v>0</v>
      </c>
      <c r="H34" s="39">
        <f t="shared" si="11"/>
        <v>0</v>
      </c>
      <c r="I34" s="39">
        <f t="shared" si="11"/>
        <v>0</v>
      </c>
      <c r="J34" s="39">
        <f t="shared" si="11"/>
        <v>0</v>
      </c>
      <c r="K34" s="39">
        <f t="shared" si="11"/>
        <v>0</v>
      </c>
      <c r="L34" s="39">
        <f t="shared" si="11"/>
        <v>0</v>
      </c>
      <c r="M34" s="39">
        <f t="shared" si="11"/>
        <v>1.36</v>
      </c>
      <c r="N34" s="39">
        <f t="shared" si="11"/>
        <v>0</v>
      </c>
      <c r="O34" s="39">
        <f t="shared" si="11"/>
        <v>34313.24</v>
      </c>
      <c r="P34" s="39">
        <f t="shared" si="11"/>
        <v>0</v>
      </c>
      <c r="Q34" s="39">
        <f t="shared" si="11"/>
        <v>0</v>
      </c>
      <c r="R34" s="39">
        <f t="shared" si="11"/>
        <v>3612.64</v>
      </c>
      <c r="S34" s="39">
        <f t="shared" si="11"/>
        <v>-0.16000000000000003</v>
      </c>
      <c r="T34" s="39">
        <f t="shared" si="11"/>
        <v>0</v>
      </c>
      <c r="U34" s="39">
        <f t="shared" si="11"/>
        <v>3946.16</v>
      </c>
      <c r="V34" s="39">
        <f t="shared" si="11"/>
        <v>0</v>
      </c>
      <c r="W34" s="39">
        <f t="shared" si="11"/>
        <v>10252.64</v>
      </c>
      <c r="X34" s="39">
        <f t="shared" si="11"/>
        <v>24060.6</v>
      </c>
      <c r="Y34" s="39">
        <f t="shared" si="11"/>
        <v>2056.12</v>
      </c>
      <c r="Z34" s="39">
        <f t="shared" si="11"/>
        <v>7034.48</v>
      </c>
      <c r="AA34" s="39">
        <f t="shared" si="11"/>
        <v>686.28</v>
      </c>
      <c r="AB34" s="39">
        <f t="shared" si="11"/>
        <v>9776.8799999999992</v>
      </c>
    </row>
    <row r="35" spans="1:28" ht="18.75" x14ac:dyDescent="0.3">
      <c r="A35" s="40"/>
      <c r="B35" s="27"/>
      <c r="C35" s="4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1"/>
      <c r="Y35" s="26"/>
      <c r="Z35" s="26"/>
      <c r="AA35" s="26"/>
      <c r="AB35" s="26"/>
    </row>
    <row r="36" spans="1:28" ht="32.25" x14ac:dyDescent="0.3">
      <c r="A36" s="23" t="s">
        <v>95</v>
      </c>
      <c r="B36" s="37" t="s">
        <v>96</v>
      </c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1"/>
      <c r="Y36" s="26"/>
      <c r="Z36" s="26"/>
      <c r="AA36" s="26"/>
      <c r="AB36" s="26"/>
    </row>
    <row r="37" spans="1:28" ht="21" x14ac:dyDescent="0.35">
      <c r="A37" s="40" t="s">
        <v>97</v>
      </c>
      <c r="B37" s="27"/>
      <c r="C37" s="17" t="s">
        <v>98</v>
      </c>
      <c r="D37" s="24"/>
      <c r="E37" s="28"/>
      <c r="F37" s="24"/>
      <c r="G37" s="24"/>
      <c r="H37" s="24"/>
      <c r="I37" s="24"/>
      <c r="J37" s="24"/>
      <c r="K37" s="24"/>
      <c r="L37" s="24"/>
      <c r="M37" s="34"/>
      <c r="N37" s="24"/>
      <c r="O37" s="24"/>
      <c r="P37" s="24"/>
      <c r="Q37" s="24"/>
      <c r="R37" s="24"/>
      <c r="S37" s="24"/>
      <c r="T37" s="24"/>
      <c r="U37" s="48"/>
      <c r="V37" s="48"/>
      <c r="W37" s="24"/>
      <c r="X37" s="49"/>
      <c r="Y37" s="47"/>
      <c r="Z37" s="47"/>
      <c r="AA37" s="32"/>
      <c r="AB37" s="50"/>
    </row>
    <row r="38" spans="1:28" ht="33" x14ac:dyDescent="0.35">
      <c r="A38" s="17" t="s">
        <v>97</v>
      </c>
      <c r="B38" s="27" t="s">
        <v>99</v>
      </c>
      <c r="C38" s="17" t="s">
        <v>100</v>
      </c>
      <c r="D38" s="24">
        <v>8578.65</v>
      </c>
      <c r="E38" s="28">
        <v>15</v>
      </c>
      <c r="F38" s="24"/>
      <c r="G38" s="24"/>
      <c r="H38" s="24"/>
      <c r="I38" s="24"/>
      <c r="J38" s="24"/>
      <c r="K38" s="24"/>
      <c r="L38" s="24"/>
      <c r="M38" s="34"/>
      <c r="N38" s="24"/>
      <c r="O38" s="24">
        <f t="shared" ref="O38:O55" si="12">D38+-M38</f>
        <v>8578.65</v>
      </c>
      <c r="P38" s="24"/>
      <c r="Q38" s="24"/>
      <c r="R38" s="24">
        <v>903.16</v>
      </c>
      <c r="S38" s="24">
        <v>-0.05</v>
      </c>
      <c r="T38" s="24"/>
      <c r="U38" s="48">
        <f t="shared" ref="U38:U45" si="13">ROUND(D38*0.115,2)</f>
        <v>986.54</v>
      </c>
      <c r="V38" s="24"/>
      <c r="W38" s="24">
        <f>SUM(R38:V38)+F38</f>
        <v>1889.65</v>
      </c>
      <c r="X38" s="30">
        <f t="shared" ref="X38:X55" si="14">O38-W38</f>
        <v>6689</v>
      </c>
      <c r="Y38" s="47">
        <v>514.03</v>
      </c>
      <c r="Z38" s="24">
        <f t="shared" ref="Z38:Z45" si="15">ROUND(+D38*17.5%,2)+ROUND(D38*3%,2)</f>
        <v>1758.62</v>
      </c>
      <c r="AA38" s="32">
        <f t="shared" ref="AA38:AA45" si="16">ROUND(+D38*2%,2)</f>
        <v>171.57</v>
      </c>
      <c r="AB38" s="33">
        <f t="shared" ref="AB38:AB55" si="17">SUM(Y38:AA38)</f>
        <v>2444.2199999999998</v>
      </c>
    </row>
    <row r="39" spans="1:28" ht="33" x14ac:dyDescent="0.35">
      <c r="A39" s="17" t="s">
        <v>101</v>
      </c>
      <c r="B39" s="27" t="s">
        <v>102</v>
      </c>
      <c r="C39" s="17" t="s">
        <v>100</v>
      </c>
      <c r="D39" s="24">
        <v>8578.65</v>
      </c>
      <c r="E39" s="28">
        <v>15</v>
      </c>
      <c r="F39" s="24"/>
      <c r="G39" s="24"/>
      <c r="H39" s="24"/>
      <c r="I39" s="24"/>
      <c r="J39" s="24"/>
      <c r="K39" s="24"/>
      <c r="L39" s="24"/>
      <c r="M39" s="34"/>
      <c r="N39" s="24"/>
      <c r="O39" s="24">
        <f t="shared" si="12"/>
        <v>8578.65</v>
      </c>
      <c r="P39" s="24"/>
      <c r="Q39" s="24"/>
      <c r="R39" s="24">
        <v>903.16</v>
      </c>
      <c r="S39" s="24">
        <v>-0.05</v>
      </c>
      <c r="T39" s="24"/>
      <c r="U39" s="48">
        <f t="shared" si="13"/>
        <v>986.54</v>
      </c>
      <c r="V39" s="24"/>
      <c r="W39" s="24">
        <f>SUM(R39:V39)+F39</f>
        <v>1889.65</v>
      </c>
      <c r="X39" s="30">
        <f t="shared" si="14"/>
        <v>6689</v>
      </c>
      <c r="Y39" s="47">
        <v>514.03</v>
      </c>
      <c r="Z39" s="24">
        <f t="shared" si="15"/>
        <v>1758.62</v>
      </c>
      <c r="AA39" s="32">
        <f t="shared" si="16"/>
        <v>171.57</v>
      </c>
      <c r="AB39" s="33">
        <f t="shared" si="17"/>
        <v>2444.2199999999998</v>
      </c>
    </row>
    <row r="40" spans="1:28" ht="33" x14ac:dyDescent="0.35">
      <c r="A40" s="40" t="s">
        <v>103</v>
      </c>
      <c r="B40" s="27" t="s">
        <v>104</v>
      </c>
      <c r="C40" s="17" t="s">
        <v>105</v>
      </c>
      <c r="D40" s="24">
        <v>8578.65</v>
      </c>
      <c r="E40" s="28">
        <v>15</v>
      </c>
      <c r="F40" s="42">
        <v>3500</v>
      </c>
      <c r="G40" s="24"/>
      <c r="H40" s="24"/>
      <c r="I40" s="24"/>
      <c r="J40" s="24"/>
      <c r="K40" s="24"/>
      <c r="L40" s="24"/>
      <c r="M40" s="34">
        <v>2.72</v>
      </c>
      <c r="N40" s="24"/>
      <c r="O40" s="24">
        <f t="shared" si="12"/>
        <v>8575.93</v>
      </c>
      <c r="P40" s="24">
        <v>0</v>
      </c>
      <c r="Q40" s="24"/>
      <c r="R40" s="24">
        <v>903.16</v>
      </c>
      <c r="S40" s="24">
        <v>0.03</v>
      </c>
      <c r="T40" s="24"/>
      <c r="U40" s="48">
        <f t="shared" si="13"/>
        <v>986.54</v>
      </c>
      <c r="V40" s="24"/>
      <c r="W40" s="24">
        <f>SUM(R40:V40)+F40+H40</f>
        <v>5389.73</v>
      </c>
      <c r="X40" s="30">
        <f t="shared" si="14"/>
        <v>3186.2000000000007</v>
      </c>
      <c r="Y40" s="47">
        <v>514.03</v>
      </c>
      <c r="Z40" s="24">
        <f t="shared" si="15"/>
        <v>1758.62</v>
      </c>
      <c r="AA40" s="32">
        <f t="shared" si="16"/>
        <v>171.57</v>
      </c>
      <c r="AB40" s="33">
        <f t="shared" si="17"/>
        <v>2444.2199999999998</v>
      </c>
    </row>
    <row r="41" spans="1:28" ht="33" x14ac:dyDescent="0.35">
      <c r="A41" s="40" t="s">
        <v>106</v>
      </c>
      <c r="B41" s="27" t="s">
        <v>107</v>
      </c>
      <c r="C41" s="17" t="s">
        <v>108</v>
      </c>
      <c r="D41" s="24">
        <v>8578.65</v>
      </c>
      <c r="E41" s="28">
        <v>15</v>
      </c>
      <c r="F41" s="42">
        <v>4119</v>
      </c>
      <c r="G41" s="24"/>
      <c r="H41" s="24"/>
      <c r="I41" s="24"/>
      <c r="J41" s="24"/>
      <c r="K41" s="24"/>
      <c r="L41" s="24"/>
      <c r="M41" s="45"/>
      <c r="N41" s="24"/>
      <c r="O41" s="24">
        <f t="shared" si="12"/>
        <v>8578.65</v>
      </c>
      <c r="P41" s="24">
        <v>0</v>
      </c>
      <c r="Q41" s="24"/>
      <c r="R41" s="24">
        <v>903.16</v>
      </c>
      <c r="S41" s="24">
        <v>0.15</v>
      </c>
      <c r="T41" s="24"/>
      <c r="U41" s="48">
        <f t="shared" si="13"/>
        <v>986.54</v>
      </c>
      <c r="V41" s="24"/>
      <c r="W41" s="24">
        <f>SUM(R41:V41)+F41</f>
        <v>6008.85</v>
      </c>
      <c r="X41" s="30">
        <f t="shared" si="14"/>
        <v>2569.7999999999993</v>
      </c>
      <c r="Y41" s="47">
        <v>514.03</v>
      </c>
      <c r="Z41" s="24">
        <f t="shared" si="15"/>
        <v>1758.62</v>
      </c>
      <c r="AA41" s="32">
        <f t="shared" si="16"/>
        <v>171.57</v>
      </c>
      <c r="AB41" s="33">
        <f t="shared" si="17"/>
        <v>2444.2199999999998</v>
      </c>
    </row>
    <row r="42" spans="1:28" ht="33" x14ac:dyDescent="0.35">
      <c r="A42" s="17" t="s">
        <v>109</v>
      </c>
      <c r="B42" s="27" t="s">
        <v>110</v>
      </c>
      <c r="C42" s="17" t="s">
        <v>108</v>
      </c>
      <c r="D42" s="51">
        <v>8453.85</v>
      </c>
      <c r="E42" s="28">
        <v>15</v>
      </c>
      <c r="F42" s="42">
        <v>1307.1099999999999</v>
      </c>
      <c r="G42" s="24"/>
      <c r="H42" s="24"/>
      <c r="I42" s="24"/>
      <c r="J42" s="24"/>
      <c r="K42" s="24"/>
      <c r="L42" s="24"/>
      <c r="M42" s="45"/>
      <c r="N42" s="24"/>
      <c r="O42" s="24">
        <f t="shared" si="12"/>
        <v>8453.85</v>
      </c>
      <c r="P42" s="24">
        <v>0</v>
      </c>
      <c r="Q42" s="24"/>
      <c r="R42" s="24">
        <v>880.79</v>
      </c>
      <c r="S42" s="24">
        <v>-0.04</v>
      </c>
      <c r="T42" s="24"/>
      <c r="U42" s="48">
        <f t="shared" si="13"/>
        <v>972.19</v>
      </c>
      <c r="V42" s="24"/>
      <c r="W42" s="24">
        <f>SUM(R42:V42)+F42</f>
        <v>3160.05</v>
      </c>
      <c r="X42" s="30">
        <f t="shared" si="14"/>
        <v>5293.8</v>
      </c>
      <c r="Y42" s="35">
        <v>510.62</v>
      </c>
      <c r="Z42" s="24">
        <f t="shared" si="15"/>
        <v>1733.04</v>
      </c>
      <c r="AA42" s="32">
        <f t="shared" si="16"/>
        <v>169.08</v>
      </c>
      <c r="AB42" s="33">
        <f t="shared" si="17"/>
        <v>2412.7399999999998</v>
      </c>
    </row>
    <row r="43" spans="1:28" ht="33" x14ac:dyDescent="0.35">
      <c r="A43" s="17" t="s">
        <v>111</v>
      </c>
      <c r="B43" s="27" t="s">
        <v>112</v>
      </c>
      <c r="C43" s="17" t="s">
        <v>113</v>
      </c>
      <c r="D43" s="51">
        <v>8453.85</v>
      </c>
      <c r="E43" s="28">
        <v>15</v>
      </c>
      <c r="F43" s="24"/>
      <c r="G43" s="24"/>
      <c r="H43" s="24"/>
      <c r="I43" s="24"/>
      <c r="J43" s="24"/>
      <c r="K43" s="24"/>
      <c r="L43" s="24"/>
      <c r="M43" s="34"/>
      <c r="N43" s="24"/>
      <c r="O43" s="24">
        <f t="shared" si="12"/>
        <v>8453.85</v>
      </c>
      <c r="P43" s="24"/>
      <c r="Q43" s="24"/>
      <c r="R43" s="24">
        <v>880.79</v>
      </c>
      <c r="S43" s="24">
        <v>7.0000000000000007E-2</v>
      </c>
      <c r="T43" s="24"/>
      <c r="U43" s="48">
        <f t="shared" si="13"/>
        <v>972.19</v>
      </c>
      <c r="V43" s="24"/>
      <c r="W43" s="24">
        <f t="shared" ref="W43" si="18">SUM(R43:V43)+F43</f>
        <v>1853.0500000000002</v>
      </c>
      <c r="X43" s="30">
        <f t="shared" si="14"/>
        <v>6600.8</v>
      </c>
      <c r="Y43" s="35">
        <v>510.62</v>
      </c>
      <c r="Z43" s="24">
        <f t="shared" si="15"/>
        <v>1733.04</v>
      </c>
      <c r="AA43" s="32">
        <f t="shared" si="16"/>
        <v>169.08</v>
      </c>
      <c r="AB43" s="33">
        <f t="shared" si="17"/>
        <v>2412.7399999999998</v>
      </c>
    </row>
    <row r="44" spans="1:28" ht="21" x14ac:dyDescent="0.35">
      <c r="A44" s="17" t="s">
        <v>114</v>
      </c>
      <c r="B44" s="27" t="s">
        <v>115</v>
      </c>
      <c r="C44" s="17" t="s">
        <v>116</v>
      </c>
      <c r="D44" s="24">
        <v>0</v>
      </c>
      <c r="E44" s="28">
        <v>15</v>
      </c>
      <c r="F44" s="24"/>
      <c r="G44" s="24"/>
      <c r="H44" s="24"/>
      <c r="I44" s="24"/>
      <c r="J44" s="24"/>
      <c r="K44" s="24"/>
      <c r="L44" s="24"/>
      <c r="M44" s="45"/>
      <c r="N44" s="24"/>
      <c r="O44" s="24">
        <f t="shared" si="12"/>
        <v>0</v>
      </c>
      <c r="P44" s="24">
        <v>0</v>
      </c>
      <c r="Q44" s="24"/>
      <c r="R44" s="24">
        <v>0</v>
      </c>
      <c r="S44" s="24">
        <v>0</v>
      </c>
      <c r="T44" s="24"/>
      <c r="U44" s="48">
        <f t="shared" si="13"/>
        <v>0</v>
      </c>
      <c r="V44" s="24"/>
      <c r="W44" s="24">
        <f>SUM(R44:V44)+F44+I44+J44+K44+L44</f>
        <v>0</v>
      </c>
      <c r="X44" s="30">
        <f t="shared" si="14"/>
        <v>0</v>
      </c>
      <c r="Y44" s="47">
        <v>445.5</v>
      </c>
      <c r="Z44" s="24">
        <f t="shared" si="15"/>
        <v>0</v>
      </c>
      <c r="AA44" s="32">
        <f t="shared" si="16"/>
        <v>0</v>
      </c>
      <c r="AB44" s="33">
        <f t="shared" si="17"/>
        <v>445.5</v>
      </c>
    </row>
    <row r="45" spans="1:28" ht="33" x14ac:dyDescent="0.35">
      <c r="A45" s="40" t="s">
        <v>117</v>
      </c>
      <c r="B45" s="27" t="s">
        <v>118</v>
      </c>
      <c r="C45" s="17" t="s">
        <v>116</v>
      </c>
      <c r="D45" s="24">
        <v>8578.65</v>
      </c>
      <c r="E45" s="28">
        <v>15</v>
      </c>
      <c r="F45" s="42">
        <v>1434</v>
      </c>
      <c r="G45" s="24"/>
      <c r="H45" s="24"/>
      <c r="I45" s="42">
        <v>2742.58</v>
      </c>
      <c r="J45" s="42">
        <v>112.95</v>
      </c>
      <c r="K45" s="24"/>
      <c r="L45" s="24"/>
      <c r="M45" s="45"/>
      <c r="N45" s="24"/>
      <c r="O45" s="24">
        <f t="shared" si="12"/>
        <v>8578.65</v>
      </c>
      <c r="P45" s="24">
        <v>0</v>
      </c>
      <c r="Q45" s="24"/>
      <c r="R45" s="24">
        <v>903.16</v>
      </c>
      <c r="S45" s="24">
        <v>0.02</v>
      </c>
      <c r="T45" s="24"/>
      <c r="U45" s="48">
        <f t="shared" si="13"/>
        <v>986.54</v>
      </c>
      <c r="V45" s="24"/>
      <c r="W45" s="24">
        <f>SUM(R45:V45)+F45+I45+J45</f>
        <v>6179.2499999999991</v>
      </c>
      <c r="X45" s="30">
        <f t="shared" si="14"/>
        <v>2399.4000000000005</v>
      </c>
      <c r="Y45" s="47">
        <v>514.03</v>
      </c>
      <c r="Z45" s="24">
        <f t="shared" si="15"/>
        <v>1758.62</v>
      </c>
      <c r="AA45" s="32">
        <f t="shared" si="16"/>
        <v>171.57</v>
      </c>
      <c r="AB45" s="33">
        <f t="shared" si="17"/>
        <v>2444.2199999999998</v>
      </c>
    </row>
    <row r="46" spans="1:28" ht="33" x14ac:dyDescent="0.35">
      <c r="A46" s="17" t="s">
        <v>119</v>
      </c>
      <c r="B46" s="27" t="s">
        <v>120</v>
      </c>
      <c r="C46" s="17" t="s">
        <v>121</v>
      </c>
      <c r="D46" s="51">
        <v>0</v>
      </c>
      <c r="E46" s="28">
        <v>0</v>
      </c>
      <c r="F46" s="24"/>
      <c r="G46" s="24"/>
      <c r="H46" s="24"/>
      <c r="I46" s="24"/>
      <c r="J46" s="24"/>
      <c r="K46" s="24"/>
      <c r="L46" s="24"/>
      <c r="M46" s="34"/>
      <c r="N46" s="24"/>
      <c r="O46" s="24">
        <f t="shared" si="12"/>
        <v>0</v>
      </c>
      <c r="P46" s="24">
        <v>0</v>
      </c>
      <c r="Q46" s="24"/>
      <c r="R46" s="24">
        <v>0</v>
      </c>
      <c r="S46" s="24">
        <v>0</v>
      </c>
      <c r="T46" s="24"/>
      <c r="U46" s="48">
        <v>0</v>
      </c>
      <c r="V46" s="24">
        <v>0</v>
      </c>
      <c r="W46" s="24">
        <f>SUM(R46:V46)+F46</f>
        <v>0</v>
      </c>
      <c r="X46" s="30">
        <f t="shared" si="14"/>
        <v>0</v>
      </c>
      <c r="Y46" s="35">
        <v>0</v>
      </c>
      <c r="Z46" s="24">
        <v>0</v>
      </c>
      <c r="AA46" s="32">
        <v>0</v>
      </c>
      <c r="AB46" s="33">
        <f t="shared" si="17"/>
        <v>0</v>
      </c>
    </row>
    <row r="47" spans="1:28" ht="33" x14ac:dyDescent="0.35">
      <c r="A47" s="40" t="s">
        <v>122</v>
      </c>
      <c r="B47" s="27" t="s">
        <v>123</v>
      </c>
      <c r="C47" s="17" t="s">
        <v>124</v>
      </c>
      <c r="D47" s="24">
        <v>8578.65</v>
      </c>
      <c r="E47" s="28">
        <v>15</v>
      </c>
      <c r="F47" s="42">
        <v>2500</v>
      </c>
      <c r="G47" s="24"/>
      <c r="H47" s="24"/>
      <c r="I47" s="24"/>
      <c r="J47" s="24"/>
      <c r="K47" s="24"/>
      <c r="L47" s="24"/>
      <c r="M47" s="34"/>
      <c r="N47" s="24"/>
      <c r="O47" s="24">
        <f t="shared" si="12"/>
        <v>8578.65</v>
      </c>
      <c r="P47" s="24">
        <v>0</v>
      </c>
      <c r="Q47" s="24"/>
      <c r="R47" s="24">
        <v>903.16</v>
      </c>
      <c r="S47" s="24">
        <v>-0.05</v>
      </c>
      <c r="T47" s="24"/>
      <c r="U47" s="48">
        <f>ROUND(D47*0.115,2)</f>
        <v>986.54</v>
      </c>
      <c r="V47" s="24"/>
      <c r="W47" s="24">
        <f>SUM(R47:V47)+F47</f>
        <v>4389.6499999999996</v>
      </c>
      <c r="X47" s="30">
        <f t="shared" si="14"/>
        <v>4189</v>
      </c>
      <c r="Y47" s="47">
        <v>514.03</v>
      </c>
      <c r="Z47" s="24">
        <f t="shared" ref="Z47:Z55" si="19">ROUND(+D47*17.5%,2)+ROUND(D47*3%,2)</f>
        <v>1758.62</v>
      </c>
      <c r="AA47" s="32">
        <f t="shared" ref="AA47:AA55" si="20">ROUND(+D47*2%,2)</f>
        <v>171.57</v>
      </c>
      <c r="AB47" s="33">
        <f t="shared" si="17"/>
        <v>2444.2199999999998</v>
      </c>
    </row>
    <row r="48" spans="1:28" ht="33" x14ac:dyDescent="0.35">
      <c r="A48" s="17" t="s">
        <v>125</v>
      </c>
      <c r="B48" s="27" t="s">
        <v>126</v>
      </c>
      <c r="C48" s="17" t="s">
        <v>100</v>
      </c>
      <c r="D48" s="24">
        <v>0</v>
      </c>
      <c r="E48" s="28">
        <v>0</v>
      </c>
      <c r="F48" s="24"/>
      <c r="G48" s="24"/>
      <c r="H48" s="24"/>
      <c r="I48" s="24"/>
      <c r="J48" s="24"/>
      <c r="K48" s="24"/>
      <c r="L48" s="24"/>
      <c r="M48" s="34"/>
      <c r="N48" s="24"/>
      <c r="O48" s="24">
        <f t="shared" si="12"/>
        <v>0</v>
      </c>
      <c r="P48" s="24">
        <v>0</v>
      </c>
      <c r="Q48" s="24"/>
      <c r="R48" s="24">
        <v>0</v>
      </c>
      <c r="S48" s="24">
        <v>0</v>
      </c>
      <c r="T48" s="24"/>
      <c r="U48" s="48">
        <f>ROUND(D48*0.115,2)</f>
        <v>0</v>
      </c>
      <c r="V48" s="24"/>
      <c r="W48" s="24">
        <f>SUM(R48:V48)+F48</f>
        <v>0</v>
      </c>
      <c r="X48" s="30">
        <f t="shared" si="14"/>
        <v>0</v>
      </c>
      <c r="Y48" s="47">
        <v>0</v>
      </c>
      <c r="Z48" s="24">
        <f t="shared" si="19"/>
        <v>0</v>
      </c>
      <c r="AA48" s="32">
        <f t="shared" si="20"/>
        <v>0</v>
      </c>
      <c r="AB48" s="33">
        <f t="shared" si="17"/>
        <v>0</v>
      </c>
    </row>
    <row r="49" spans="1:28" ht="76.5" x14ac:dyDescent="0.35">
      <c r="A49" s="17" t="s">
        <v>127</v>
      </c>
      <c r="B49" s="27" t="s">
        <v>128</v>
      </c>
      <c r="C49" s="17" t="s">
        <v>129</v>
      </c>
      <c r="D49" s="24">
        <v>8578.65</v>
      </c>
      <c r="E49" s="28">
        <v>15</v>
      </c>
      <c r="F49" s="24"/>
      <c r="G49" s="24"/>
      <c r="H49" s="24"/>
      <c r="I49" s="24"/>
      <c r="J49" s="24"/>
      <c r="K49" s="24"/>
      <c r="L49" s="24"/>
      <c r="M49" s="34"/>
      <c r="N49" s="24"/>
      <c r="O49" s="24">
        <f t="shared" si="12"/>
        <v>8578.65</v>
      </c>
      <c r="P49" s="24"/>
      <c r="Q49" s="24"/>
      <c r="R49" s="24">
        <v>903.16</v>
      </c>
      <c r="S49" s="24">
        <v>-0.05</v>
      </c>
      <c r="T49" s="24"/>
      <c r="U49" s="29">
        <f>ROUND(D49*0.115,2)</f>
        <v>986.54</v>
      </c>
      <c r="V49" s="24"/>
      <c r="W49" s="24">
        <f t="shared" ref="W49" si="21">SUM(R49:V49)+F49</f>
        <v>1889.65</v>
      </c>
      <c r="X49" s="30">
        <f t="shared" si="14"/>
        <v>6689</v>
      </c>
      <c r="Y49" s="47">
        <v>514.03</v>
      </c>
      <c r="Z49" s="24">
        <f t="shared" si="19"/>
        <v>1758.62</v>
      </c>
      <c r="AA49" s="32">
        <f t="shared" si="20"/>
        <v>171.57</v>
      </c>
      <c r="AB49" s="33">
        <f t="shared" si="17"/>
        <v>2444.2199999999998</v>
      </c>
    </row>
    <row r="50" spans="1:28" ht="33" x14ac:dyDescent="0.35">
      <c r="A50" s="17" t="s">
        <v>130</v>
      </c>
      <c r="B50" s="27" t="s">
        <v>131</v>
      </c>
      <c r="C50" s="17" t="s">
        <v>116</v>
      </c>
      <c r="D50" s="24">
        <f>8578.65/15*14</f>
        <v>8006.74</v>
      </c>
      <c r="E50" s="28">
        <v>14</v>
      </c>
      <c r="F50" s="24"/>
      <c r="G50" s="24"/>
      <c r="H50" s="24"/>
      <c r="I50" s="24"/>
      <c r="J50" s="24"/>
      <c r="K50" s="24"/>
      <c r="L50" s="24"/>
      <c r="M50" s="34">
        <v>1.36</v>
      </c>
      <c r="N50" s="24"/>
      <c r="O50" s="24">
        <f t="shared" si="12"/>
        <v>8005.38</v>
      </c>
      <c r="P50" s="24"/>
      <c r="Q50" s="24"/>
      <c r="R50" s="24">
        <v>800.67</v>
      </c>
      <c r="S50" s="24">
        <v>0.11</v>
      </c>
      <c r="T50" s="24"/>
      <c r="U50" s="48">
        <v>0</v>
      </c>
      <c r="V50" s="24"/>
      <c r="W50" s="24">
        <f>SUM(R50:V50)+F50+H50</f>
        <v>800.78</v>
      </c>
      <c r="X50" s="30">
        <f t="shared" si="14"/>
        <v>7204.6</v>
      </c>
      <c r="Y50" s="47">
        <v>514.03</v>
      </c>
      <c r="Z50" s="24">
        <v>0</v>
      </c>
      <c r="AA50" s="32">
        <v>0</v>
      </c>
      <c r="AB50" s="33">
        <f t="shared" si="17"/>
        <v>514.03</v>
      </c>
    </row>
    <row r="51" spans="1:28" ht="46.5" x14ac:dyDescent="0.35">
      <c r="A51" s="17" t="s">
        <v>132</v>
      </c>
      <c r="B51" s="27" t="s">
        <v>133</v>
      </c>
      <c r="C51" s="17" t="s">
        <v>134</v>
      </c>
      <c r="D51" s="24">
        <v>8578.65</v>
      </c>
      <c r="E51" s="28">
        <v>15</v>
      </c>
      <c r="F51" s="24"/>
      <c r="G51" s="24"/>
      <c r="H51" s="42">
        <v>4279.87</v>
      </c>
      <c r="I51" s="24"/>
      <c r="J51" s="24"/>
      <c r="K51" s="24"/>
      <c r="L51" s="24"/>
      <c r="M51" s="34"/>
      <c r="N51" s="24"/>
      <c r="O51" s="24">
        <f t="shared" si="12"/>
        <v>8578.65</v>
      </c>
      <c r="P51" s="24">
        <v>0</v>
      </c>
      <c r="Q51" s="24"/>
      <c r="R51" s="24">
        <v>903.16</v>
      </c>
      <c r="S51" s="24">
        <v>-0.12</v>
      </c>
      <c r="T51" s="24"/>
      <c r="U51" s="48">
        <f>ROUND(D51*0.115,2)</f>
        <v>986.54</v>
      </c>
      <c r="V51" s="24"/>
      <c r="W51" s="24">
        <f>SUM(R51:V51)+F51+H51</f>
        <v>6169.45</v>
      </c>
      <c r="X51" s="52">
        <f t="shared" si="14"/>
        <v>2409.1999999999998</v>
      </c>
      <c r="Y51" s="47">
        <v>514.03</v>
      </c>
      <c r="Z51" s="24">
        <f t="shared" si="19"/>
        <v>1758.62</v>
      </c>
      <c r="AA51" s="32">
        <f t="shared" si="20"/>
        <v>171.57</v>
      </c>
      <c r="AB51" s="33">
        <f t="shared" si="17"/>
        <v>2444.2199999999998</v>
      </c>
    </row>
    <row r="52" spans="1:28" ht="33" x14ac:dyDescent="0.35">
      <c r="A52" s="17" t="s">
        <v>135</v>
      </c>
      <c r="B52" s="27" t="s">
        <v>136</v>
      </c>
      <c r="C52" s="17" t="s">
        <v>67</v>
      </c>
      <c r="D52" s="24">
        <v>6039.75</v>
      </c>
      <c r="E52" s="28">
        <v>15</v>
      </c>
      <c r="F52" s="24"/>
      <c r="G52" s="34"/>
      <c r="H52" s="34"/>
      <c r="I52" s="34"/>
      <c r="J52" s="34"/>
      <c r="K52" s="34"/>
      <c r="L52" s="34"/>
      <c r="M52" s="43"/>
      <c r="N52" s="24"/>
      <c r="O52" s="24">
        <f t="shared" si="12"/>
        <v>6039.75</v>
      </c>
      <c r="P52" s="24"/>
      <c r="Q52" s="24"/>
      <c r="R52" s="24">
        <v>479.99</v>
      </c>
      <c r="S52" s="24">
        <v>-0.01</v>
      </c>
      <c r="T52" s="24"/>
      <c r="U52" s="48">
        <f>ROUND(D52*0.115,2)</f>
        <v>694.57</v>
      </c>
      <c r="V52" s="24"/>
      <c r="W52" s="24">
        <f t="shared" ref="W52" si="22">SUM(R52:V52)+F52</f>
        <v>1174.5500000000002</v>
      </c>
      <c r="X52" s="46">
        <f t="shared" si="14"/>
        <v>4865.2</v>
      </c>
      <c r="Y52" s="35">
        <v>444.7</v>
      </c>
      <c r="Z52" s="24">
        <f t="shared" si="19"/>
        <v>1238.1500000000001</v>
      </c>
      <c r="AA52" s="32">
        <f t="shared" si="20"/>
        <v>120.8</v>
      </c>
      <c r="AB52" s="33">
        <f t="shared" si="17"/>
        <v>1803.65</v>
      </c>
    </row>
    <row r="53" spans="1:28" ht="33" x14ac:dyDescent="0.35">
      <c r="A53" s="17" t="s">
        <v>137</v>
      </c>
      <c r="B53" s="27" t="s">
        <v>138</v>
      </c>
      <c r="C53" s="17" t="s">
        <v>139</v>
      </c>
      <c r="D53" s="24">
        <v>13402.8</v>
      </c>
      <c r="E53" s="28">
        <v>15</v>
      </c>
      <c r="F53" s="24"/>
      <c r="G53" s="24"/>
      <c r="H53" s="24"/>
      <c r="I53" s="24"/>
      <c r="J53" s="24"/>
      <c r="K53" s="24"/>
      <c r="L53" s="24"/>
      <c r="M53" s="34"/>
      <c r="N53" s="24"/>
      <c r="O53" s="24">
        <f t="shared" si="12"/>
        <v>13402.8</v>
      </c>
      <c r="P53" s="24">
        <v>0</v>
      </c>
      <c r="Q53" s="24"/>
      <c r="R53" s="24">
        <v>1931.09</v>
      </c>
      <c r="S53" s="24">
        <v>-0.01</v>
      </c>
      <c r="T53" s="24"/>
      <c r="U53" s="48">
        <f>ROUND(D53*0.115,2)</f>
        <v>1541.32</v>
      </c>
      <c r="V53" s="24"/>
      <c r="W53" s="24">
        <f>SUM(R53:V53)+F53</f>
        <v>3472.3999999999996</v>
      </c>
      <c r="X53" s="30">
        <f t="shared" si="14"/>
        <v>9930.4</v>
      </c>
      <c r="Y53" s="35">
        <v>645.75</v>
      </c>
      <c r="Z53" s="24">
        <f t="shared" si="19"/>
        <v>2747.5699999999997</v>
      </c>
      <c r="AA53" s="32">
        <f t="shared" si="20"/>
        <v>268.06</v>
      </c>
      <c r="AB53" s="33">
        <f t="shared" si="17"/>
        <v>3661.3799999999997</v>
      </c>
    </row>
    <row r="54" spans="1:28" ht="46.5" x14ac:dyDescent="0.35">
      <c r="A54" s="17" t="s">
        <v>140</v>
      </c>
      <c r="B54" s="27" t="s">
        <v>141</v>
      </c>
      <c r="C54" s="17" t="s">
        <v>142</v>
      </c>
      <c r="D54" s="24">
        <v>10399.950000000001</v>
      </c>
      <c r="E54" s="28">
        <v>15</v>
      </c>
      <c r="F54" s="24"/>
      <c r="G54" s="24"/>
      <c r="H54" s="24"/>
      <c r="I54" s="24"/>
      <c r="J54" s="24"/>
      <c r="K54" s="24"/>
      <c r="L54" s="24"/>
      <c r="M54" s="34"/>
      <c r="N54" s="24"/>
      <c r="O54" s="24">
        <f t="shared" si="12"/>
        <v>10399.950000000001</v>
      </c>
      <c r="P54" s="24">
        <v>0</v>
      </c>
      <c r="Q54" s="24"/>
      <c r="R54" s="24">
        <v>1289.68</v>
      </c>
      <c r="S54" s="24">
        <v>0.08</v>
      </c>
      <c r="T54" s="24"/>
      <c r="U54" s="48">
        <f>ROUND(D54*0.115,2)</f>
        <v>1195.99</v>
      </c>
      <c r="V54" s="24"/>
      <c r="W54" s="24">
        <f>SUM(R54:V54)+F54</f>
        <v>2485.75</v>
      </c>
      <c r="X54" s="30">
        <f t="shared" si="14"/>
        <v>7914.2000000000007</v>
      </c>
      <c r="Y54" s="35">
        <v>563.76</v>
      </c>
      <c r="Z54" s="24">
        <f t="shared" si="19"/>
        <v>2131.9899999999998</v>
      </c>
      <c r="AA54" s="32">
        <f t="shared" si="20"/>
        <v>208</v>
      </c>
      <c r="AB54" s="33">
        <f t="shared" si="17"/>
        <v>2903.75</v>
      </c>
    </row>
    <row r="55" spans="1:28" ht="33" x14ac:dyDescent="0.35">
      <c r="A55" s="17" t="s">
        <v>143</v>
      </c>
      <c r="B55" s="27" t="s">
        <v>144</v>
      </c>
      <c r="C55" s="17" t="s">
        <v>108</v>
      </c>
      <c r="D55" s="51">
        <v>8410.5</v>
      </c>
      <c r="E55" s="28">
        <v>15</v>
      </c>
      <c r="F55" s="42">
        <v>1395</v>
      </c>
      <c r="G55" s="24"/>
      <c r="H55" s="24"/>
      <c r="I55" s="24"/>
      <c r="J55" s="24"/>
      <c r="K55" s="24"/>
      <c r="L55" s="24"/>
      <c r="M55" s="34"/>
      <c r="N55" s="24"/>
      <c r="O55" s="24">
        <f t="shared" si="12"/>
        <v>8410.5</v>
      </c>
      <c r="P55" s="24">
        <v>0</v>
      </c>
      <c r="Q55" s="24"/>
      <c r="R55" s="24">
        <v>873.03</v>
      </c>
      <c r="S55" s="24">
        <v>-0.14000000000000001</v>
      </c>
      <c r="T55" s="24"/>
      <c r="U55" s="48">
        <f>ROUND(D55*0.115,2)</f>
        <v>967.21</v>
      </c>
      <c r="V55" s="24"/>
      <c r="W55" s="24">
        <f>SUM(R55:V55)+F55</f>
        <v>3235.1</v>
      </c>
      <c r="X55" s="30">
        <f t="shared" si="14"/>
        <v>5175.3999999999996</v>
      </c>
      <c r="Y55" s="35">
        <v>509.44</v>
      </c>
      <c r="Z55" s="24">
        <f t="shared" si="19"/>
        <v>1724.1599999999999</v>
      </c>
      <c r="AA55" s="32">
        <f t="shared" si="20"/>
        <v>168.21</v>
      </c>
      <c r="AB55" s="33">
        <f t="shared" si="17"/>
        <v>2401.81</v>
      </c>
    </row>
    <row r="56" spans="1:28" ht="18.75" x14ac:dyDescent="0.3">
      <c r="A56" s="23" t="s">
        <v>40</v>
      </c>
      <c r="B56" s="37"/>
      <c r="C56" s="38"/>
      <c r="D56" s="39">
        <f>SUM(D37:D55)</f>
        <v>131796.63999999998</v>
      </c>
      <c r="E56" s="39"/>
      <c r="F56" s="39">
        <f t="shared" ref="F56:U56" si="23">SUM(F37:F55)</f>
        <v>14255.11</v>
      </c>
      <c r="G56" s="39">
        <f t="shared" si="23"/>
        <v>0</v>
      </c>
      <c r="H56" s="39">
        <f t="shared" si="23"/>
        <v>4279.87</v>
      </c>
      <c r="I56" s="39">
        <f t="shared" si="23"/>
        <v>2742.58</v>
      </c>
      <c r="J56" s="39">
        <f t="shared" si="23"/>
        <v>112.95</v>
      </c>
      <c r="K56" s="39">
        <f t="shared" si="23"/>
        <v>0</v>
      </c>
      <c r="L56" s="39">
        <f t="shared" si="23"/>
        <v>0</v>
      </c>
      <c r="M56" s="39">
        <f t="shared" si="23"/>
        <v>4.08</v>
      </c>
      <c r="N56" s="39">
        <f t="shared" si="23"/>
        <v>0</v>
      </c>
      <c r="O56" s="39">
        <f t="shared" si="23"/>
        <v>131792.56</v>
      </c>
      <c r="P56" s="39">
        <f t="shared" si="23"/>
        <v>0</v>
      </c>
      <c r="Q56" s="39">
        <f t="shared" si="23"/>
        <v>0</v>
      </c>
      <c r="R56" s="39">
        <f t="shared" si="23"/>
        <v>14361.32</v>
      </c>
      <c r="S56" s="39">
        <f t="shared" si="23"/>
        <v>-6.0000000000000053E-2</v>
      </c>
      <c r="T56" s="39">
        <f t="shared" si="23"/>
        <v>0</v>
      </c>
      <c r="U56" s="39">
        <f t="shared" si="23"/>
        <v>14235.79</v>
      </c>
      <c r="V56" s="39">
        <f>SUM(V38:V55)</f>
        <v>0</v>
      </c>
      <c r="W56" s="39">
        <f t="shared" ref="W56:AB56" si="24">SUM(W37:W55)</f>
        <v>49987.56</v>
      </c>
      <c r="X56" s="39">
        <f t="shared" si="24"/>
        <v>81804.999999999985</v>
      </c>
      <c r="Y56" s="39">
        <f t="shared" si="24"/>
        <v>8256.659999999998</v>
      </c>
      <c r="Z56" s="39">
        <f t="shared" si="24"/>
        <v>25376.91</v>
      </c>
      <c r="AA56" s="39">
        <f t="shared" si="24"/>
        <v>2475.79</v>
      </c>
      <c r="AB56" s="39">
        <f t="shared" si="24"/>
        <v>36109.360000000001</v>
      </c>
    </row>
    <row r="57" spans="1:28" ht="18.75" x14ac:dyDescent="0.3">
      <c r="A57" s="40"/>
      <c r="B57" s="27"/>
      <c r="C57" s="40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1"/>
      <c r="Y57" s="26"/>
      <c r="Z57" s="26"/>
      <c r="AA57" s="26"/>
      <c r="AB57" s="26"/>
    </row>
    <row r="58" spans="1:28" ht="18.75" x14ac:dyDescent="0.3">
      <c r="A58" s="23" t="s">
        <v>145</v>
      </c>
      <c r="B58" s="37" t="s">
        <v>146</v>
      </c>
      <c r="C58" s="40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41"/>
      <c r="Y58" s="26"/>
      <c r="Z58" s="26"/>
      <c r="AA58" s="26"/>
      <c r="AB58" s="26"/>
    </row>
    <row r="59" spans="1:28" ht="46.5" x14ac:dyDescent="0.35">
      <c r="A59" s="17" t="s">
        <v>147</v>
      </c>
      <c r="B59" s="27" t="s">
        <v>148</v>
      </c>
      <c r="C59" s="17" t="s">
        <v>149</v>
      </c>
      <c r="D59" s="24">
        <v>10399.950000000001</v>
      </c>
      <c r="E59" s="28">
        <v>15</v>
      </c>
      <c r="F59" s="41"/>
      <c r="G59" s="24"/>
      <c r="H59" s="24"/>
      <c r="I59" s="24"/>
      <c r="J59" s="24"/>
      <c r="K59" s="24"/>
      <c r="L59" s="24"/>
      <c r="M59" s="34"/>
      <c r="N59" s="24"/>
      <c r="O59" s="24">
        <f>D59+-M59</f>
        <v>10399.950000000001</v>
      </c>
      <c r="P59" s="24"/>
      <c r="Q59" s="24"/>
      <c r="R59" s="24">
        <v>1289.68</v>
      </c>
      <c r="S59" s="24">
        <v>0.08</v>
      </c>
      <c r="T59" s="24"/>
      <c r="U59" s="29">
        <f>ROUND(D59*0.115,2)</f>
        <v>1195.99</v>
      </c>
      <c r="V59" s="24"/>
      <c r="W59" s="24">
        <f t="shared" ref="W59:W62" si="25">SUM(R59:V59)+F59</f>
        <v>2485.75</v>
      </c>
      <c r="X59" s="46">
        <f t="shared" ref="X59:X63" si="26">O59-W59</f>
        <v>7914.2000000000007</v>
      </c>
      <c r="Y59" s="35">
        <v>563.76</v>
      </c>
      <c r="Z59" s="24">
        <f>ROUND(+D59*17.5%,2)+ROUND(D59*3%,2)</f>
        <v>2131.9899999999998</v>
      </c>
      <c r="AA59" s="32">
        <f>ROUND(+D59*2%,2)</f>
        <v>208</v>
      </c>
      <c r="AB59" s="33">
        <f t="shared" ref="AB59:AB63" si="27">SUM(Y59:AA59)</f>
        <v>2903.75</v>
      </c>
    </row>
    <row r="60" spans="1:28" ht="33" x14ac:dyDescent="0.35">
      <c r="A60" s="40" t="s">
        <v>150</v>
      </c>
      <c r="B60" s="27" t="s">
        <v>151</v>
      </c>
      <c r="C60" s="17" t="s">
        <v>152</v>
      </c>
      <c r="D60" s="24">
        <v>8578.65</v>
      </c>
      <c r="E60" s="28">
        <v>15</v>
      </c>
      <c r="F60" s="42">
        <v>2800</v>
      </c>
      <c r="G60" s="24"/>
      <c r="H60" s="24"/>
      <c r="I60" s="24"/>
      <c r="J60" s="24"/>
      <c r="K60" s="24"/>
      <c r="L60" s="24"/>
      <c r="M60" s="34"/>
      <c r="N60" s="24"/>
      <c r="O60" s="24">
        <f>D60+-M60</f>
        <v>8578.65</v>
      </c>
      <c r="P60" s="24"/>
      <c r="Q60" s="24"/>
      <c r="R60" s="24">
        <v>903.16</v>
      </c>
      <c r="S60" s="24">
        <v>-0.05</v>
      </c>
      <c r="T60" s="24"/>
      <c r="U60" s="29">
        <f>ROUND(D60*0.115,2)</f>
        <v>986.54</v>
      </c>
      <c r="V60" s="24"/>
      <c r="W60" s="24">
        <f t="shared" si="25"/>
        <v>4689.6499999999996</v>
      </c>
      <c r="X60" s="30">
        <f t="shared" si="26"/>
        <v>3889</v>
      </c>
      <c r="Y60" s="47">
        <v>514.03</v>
      </c>
      <c r="Z60" s="24">
        <f>ROUND(+D60*17.5%,2)+ROUND(D60*3%,2)</f>
        <v>1758.62</v>
      </c>
      <c r="AA60" s="32">
        <f>ROUND(+D60*2%,2)</f>
        <v>171.57</v>
      </c>
      <c r="AB60" s="33">
        <f t="shared" si="27"/>
        <v>2444.2199999999998</v>
      </c>
    </row>
    <row r="61" spans="1:28" ht="76.5" x14ac:dyDescent="0.35">
      <c r="A61" s="17" t="s">
        <v>153</v>
      </c>
      <c r="B61" s="27" t="s">
        <v>154</v>
      </c>
      <c r="C61" s="17" t="s">
        <v>129</v>
      </c>
      <c r="D61" s="24">
        <v>8492.7000000000007</v>
      </c>
      <c r="E61" s="28">
        <v>15</v>
      </c>
      <c r="F61" s="24"/>
      <c r="G61" s="24"/>
      <c r="H61" s="24"/>
      <c r="I61" s="24"/>
      <c r="J61" s="24"/>
      <c r="K61" s="24"/>
      <c r="L61" s="24"/>
      <c r="M61" s="34"/>
      <c r="N61" s="24"/>
      <c r="O61" s="24">
        <f>D61+-M61</f>
        <v>8492.7000000000007</v>
      </c>
      <c r="P61" s="24"/>
      <c r="Q61" s="24"/>
      <c r="R61" s="24">
        <v>887.76</v>
      </c>
      <c r="S61" s="24">
        <v>-0.12</v>
      </c>
      <c r="T61" s="24"/>
      <c r="U61" s="29">
        <f>ROUND(D61*0.115,2)</f>
        <v>976.66</v>
      </c>
      <c r="V61" s="24"/>
      <c r="W61" s="24">
        <f t="shared" si="25"/>
        <v>1864.3</v>
      </c>
      <c r="X61" s="30">
        <f t="shared" si="26"/>
        <v>6628.4000000000005</v>
      </c>
      <c r="Y61" s="47">
        <v>511.68</v>
      </c>
      <c r="Z61" s="24">
        <f>ROUND(+D61*17.5%,2)+ROUND(D61*3%,2)</f>
        <v>1741</v>
      </c>
      <c r="AA61" s="32">
        <f>ROUND(+D61*2%,2)</f>
        <v>169.85</v>
      </c>
      <c r="AB61" s="33">
        <f t="shared" si="27"/>
        <v>2422.5299999999997</v>
      </c>
    </row>
    <row r="62" spans="1:28" ht="76.5" x14ac:dyDescent="0.35">
      <c r="A62" s="17" t="s">
        <v>155</v>
      </c>
      <c r="B62" s="27" t="s">
        <v>156</v>
      </c>
      <c r="C62" s="17" t="s">
        <v>129</v>
      </c>
      <c r="D62" s="24">
        <v>8492.7000000000007</v>
      </c>
      <c r="E62" s="28">
        <v>15</v>
      </c>
      <c r="F62" s="42">
        <v>1804.36</v>
      </c>
      <c r="G62" s="24"/>
      <c r="H62" s="24"/>
      <c r="I62" s="24"/>
      <c r="J62" s="24"/>
      <c r="K62" s="24"/>
      <c r="L62" s="24"/>
      <c r="M62" s="34">
        <v>1.35</v>
      </c>
      <c r="N62" s="24"/>
      <c r="O62" s="24">
        <f>D62+-M62</f>
        <v>8491.35</v>
      </c>
      <c r="P62" s="24"/>
      <c r="Q62" s="24"/>
      <c r="R62" s="24">
        <v>887.76</v>
      </c>
      <c r="S62" s="24">
        <v>-0.03</v>
      </c>
      <c r="T62" s="24"/>
      <c r="U62" s="29">
        <f>ROUND(D62*0.115,2)</f>
        <v>976.66</v>
      </c>
      <c r="V62" s="24"/>
      <c r="W62" s="24">
        <f t="shared" si="25"/>
        <v>3668.75</v>
      </c>
      <c r="X62" s="30">
        <f t="shared" si="26"/>
        <v>4822.6000000000004</v>
      </c>
      <c r="Y62" s="47">
        <v>511.68</v>
      </c>
      <c r="Z62" s="24">
        <f>ROUND(+D62*17.5%,2)+ROUND(D62*3%,2)</f>
        <v>1741</v>
      </c>
      <c r="AA62" s="32">
        <f>ROUND(+D62*2%,2)</f>
        <v>169.85</v>
      </c>
      <c r="AB62" s="33">
        <f t="shared" si="27"/>
        <v>2422.5299999999997</v>
      </c>
    </row>
    <row r="63" spans="1:28" ht="76.5" x14ac:dyDescent="0.35">
      <c r="A63" s="17" t="s">
        <v>157</v>
      </c>
      <c r="B63" s="27" t="s">
        <v>158</v>
      </c>
      <c r="C63" s="17" t="s">
        <v>129</v>
      </c>
      <c r="D63" s="24">
        <v>8492.7000000000007</v>
      </c>
      <c r="E63" s="28">
        <v>15</v>
      </c>
      <c r="F63" s="42">
        <v>427</v>
      </c>
      <c r="G63" s="24"/>
      <c r="H63" s="42">
        <v>3819.58</v>
      </c>
      <c r="I63" s="24"/>
      <c r="J63" s="24"/>
      <c r="K63" s="24"/>
      <c r="L63" s="24"/>
      <c r="M63" s="34">
        <v>1.35</v>
      </c>
      <c r="N63" s="24"/>
      <c r="O63" s="24">
        <f>D63+-M63</f>
        <v>8491.35</v>
      </c>
      <c r="P63" s="24"/>
      <c r="Q63" s="24"/>
      <c r="R63" s="24">
        <v>887.76</v>
      </c>
      <c r="S63" s="24">
        <v>0.15</v>
      </c>
      <c r="T63" s="24"/>
      <c r="U63" s="29">
        <f>ROUND(D63*0.115,2)</f>
        <v>976.66</v>
      </c>
      <c r="V63" s="24"/>
      <c r="W63" s="24">
        <f>SUM(R63:V63)+F63+H63</f>
        <v>6111.15</v>
      </c>
      <c r="X63" s="30">
        <f t="shared" si="26"/>
        <v>2380.2000000000007</v>
      </c>
      <c r="Y63" s="47">
        <v>511.68</v>
      </c>
      <c r="Z63" s="24">
        <f>ROUND(+D63*17.5%,2)+ROUND(D63*3%,2)</f>
        <v>1741</v>
      </c>
      <c r="AA63" s="32">
        <f>ROUND(+D63*2%,2)</f>
        <v>169.85</v>
      </c>
      <c r="AB63" s="33">
        <f t="shared" si="27"/>
        <v>2422.5299999999997</v>
      </c>
    </row>
    <row r="64" spans="1:28" ht="18.75" x14ac:dyDescent="0.3">
      <c r="A64" s="23" t="s">
        <v>40</v>
      </c>
      <c r="B64" s="37"/>
      <c r="C64" s="38"/>
      <c r="D64" s="39">
        <f>SUM(D59:D63)</f>
        <v>44456.7</v>
      </c>
      <c r="E64" s="39"/>
      <c r="F64" s="39">
        <f>SUM(F59:F63)</f>
        <v>5031.3599999999997</v>
      </c>
      <c r="G64" s="39">
        <f>SUM(G59:G63)</f>
        <v>0</v>
      </c>
      <c r="H64" s="39">
        <f>SUM(H59:H63)</f>
        <v>3819.58</v>
      </c>
      <c r="I64" s="39"/>
      <c r="J64" s="39"/>
      <c r="K64" s="39"/>
      <c r="L64" s="39"/>
      <c r="M64" s="39">
        <f t="shared" ref="M64:AB64" si="28">SUM(M59:M63)</f>
        <v>2.7</v>
      </c>
      <c r="N64" s="39">
        <f t="shared" si="28"/>
        <v>0</v>
      </c>
      <c r="O64" s="39">
        <f t="shared" si="28"/>
        <v>44454</v>
      </c>
      <c r="P64" s="39">
        <f t="shared" si="28"/>
        <v>0</v>
      </c>
      <c r="Q64" s="39">
        <f t="shared" si="28"/>
        <v>0</v>
      </c>
      <c r="R64" s="39">
        <f t="shared" si="28"/>
        <v>4856.1200000000008</v>
      </c>
      <c r="S64" s="39">
        <f t="shared" si="28"/>
        <v>0.03</v>
      </c>
      <c r="T64" s="39">
        <f t="shared" si="28"/>
        <v>0</v>
      </c>
      <c r="U64" s="39">
        <f t="shared" si="28"/>
        <v>5112.5099999999993</v>
      </c>
      <c r="V64" s="39">
        <f t="shared" si="28"/>
        <v>0</v>
      </c>
      <c r="W64" s="39">
        <f t="shared" si="28"/>
        <v>18819.599999999999</v>
      </c>
      <c r="X64" s="39">
        <f t="shared" si="28"/>
        <v>25634.400000000005</v>
      </c>
      <c r="Y64" s="39">
        <f t="shared" si="28"/>
        <v>2612.83</v>
      </c>
      <c r="Z64" s="39">
        <f t="shared" si="28"/>
        <v>9113.61</v>
      </c>
      <c r="AA64" s="39">
        <f t="shared" si="28"/>
        <v>889.12</v>
      </c>
      <c r="AB64" s="39">
        <f t="shared" si="28"/>
        <v>12615.559999999998</v>
      </c>
    </row>
    <row r="65" spans="1:28" ht="18.75" x14ac:dyDescent="0.3">
      <c r="A65" s="23"/>
      <c r="B65" s="27"/>
      <c r="C65" s="40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53"/>
      <c r="P65" s="53"/>
      <c r="Q65" s="53"/>
      <c r="R65" s="53"/>
      <c r="S65" s="53"/>
      <c r="T65" s="53"/>
      <c r="U65" s="53"/>
      <c r="V65" s="53"/>
      <c r="W65" s="53"/>
      <c r="X65" s="54"/>
      <c r="Y65" s="55"/>
      <c r="Z65" s="55"/>
      <c r="AA65" s="55"/>
      <c r="AB65" s="55"/>
    </row>
    <row r="66" spans="1:28" ht="48" x14ac:dyDescent="0.3">
      <c r="A66" s="23" t="s">
        <v>159</v>
      </c>
      <c r="B66" s="37" t="s">
        <v>160</v>
      </c>
      <c r="C66" s="40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1"/>
      <c r="Y66" s="26"/>
      <c r="Z66" s="26"/>
      <c r="AA66" s="26"/>
      <c r="AB66" s="26"/>
    </row>
    <row r="67" spans="1:28" ht="33" x14ac:dyDescent="0.35">
      <c r="A67" s="17" t="s">
        <v>161</v>
      </c>
      <c r="B67" s="27" t="s">
        <v>162</v>
      </c>
      <c r="C67" s="17" t="s">
        <v>163</v>
      </c>
      <c r="D67" s="24">
        <v>8410.5</v>
      </c>
      <c r="E67" s="28">
        <v>15</v>
      </c>
      <c r="F67" s="56">
        <v>3821.24</v>
      </c>
      <c r="G67" s="24"/>
      <c r="H67" s="24"/>
      <c r="I67" s="24"/>
      <c r="J67" s="24"/>
      <c r="K67" s="24"/>
      <c r="L67" s="24"/>
      <c r="M67" s="34"/>
      <c r="N67" s="24"/>
      <c r="O67" s="24">
        <f t="shared" ref="O67:O87" si="29">D67+-M67</f>
        <v>8410.5</v>
      </c>
      <c r="P67" s="24"/>
      <c r="Q67" s="24"/>
      <c r="R67" s="24">
        <v>873.03</v>
      </c>
      <c r="S67" s="24">
        <v>0.02</v>
      </c>
      <c r="T67" s="24"/>
      <c r="U67" s="29">
        <f t="shared" ref="U67:U87" si="30">ROUND(D67*0.115,2)</f>
        <v>967.21</v>
      </c>
      <c r="V67" s="24"/>
      <c r="W67" s="24">
        <f t="shared" ref="W67:W87" si="31">SUM(R67:V67)+F67</f>
        <v>5661.5</v>
      </c>
      <c r="X67" s="30">
        <f t="shared" ref="X67:X87" si="32">O67-W67</f>
        <v>2749</v>
      </c>
      <c r="Y67" s="35">
        <v>509.44</v>
      </c>
      <c r="Z67" s="24">
        <f t="shared" ref="Z67:Z87" si="33">ROUND(+D67*17.5%,2)+ROUND(D67*3%,2)</f>
        <v>1724.1599999999999</v>
      </c>
      <c r="AA67" s="32">
        <f t="shared" ref="AA67:AA87" si="34">ROUND(+D67*2%,2)</f>
        <v>168.21</v>
      </c>
      <c r="AB67" s="33">
        <f t="shared" ref="AB67:AB87" si="35">SUM(Y67:AA67)</f>
        <v>2401.81</v>
      </c>
    </row>
    <row r="68" spans="1:28" ht="33" x14ac:dyDescent="0.35">
      <c r="A68" s="17" t="s">
        <v>164</v>
      </c>
      <c r="B68" s="27" t="s">
        <v>165</v>
      </c>
      <c r="C68" s="17" t="s">
        <v>163</v>
      </c>
      <c r="D68" s="24">
        <v>8410.5</v>
      </c>
      <c r="E68" s="28">
        <v>15</v>
      </c>
      <c r="F68" s="24"/>
      <c r="G68" s="24"/>
      <c r="H68" s="24"/>
      <c r="I68" s="24"/>
      <c r="J68" s="24"/>
      <c r="K68" s="24"/>
      <c r="L68" s="24"/>
      <c r="M68" s="34"/>
      <c r="N68" s="24"/>
      <c r="O68" s="24">
        <f t="shared" si="29"/>
        <v>8410.5</v>
      </c>
      <c r="P68" s="24"/>
      <c r="Q68" s="24"/>
      <c r="R68" s="24">
        <v>873.03</v>
      </c>
      <c r="S68" s="24">
        <v>0.06</v>
      </c>
      <c r="T68" s="24"/>
      <c r="U68" s="29">
        <f t="shared" si="30"/>
        <v>967.21</v>
      </c>
      <c r="V68" s="24"/>
      <c r="W68" s="24">
        <f t="shared" si="31"/>
        <v>1840.3</v>
      </c>
      <c r="X68" s="30">
        <f t="shared" si="32"/>
        <v>6570.2</v>
      </c>
      <c r="Y68" s="35">
        <v>509.44</v>
      </c>
      <c r="Z68" s="24">
        <f t="shared" si="33"/>
        <v>1724.1599999999999</v>
      </c>
      <c r="AA68" s="32">
        <f t="shared" si="34"/>
        <v>168.21</v>
      </c>
      <c r="AB68" s="33">
        <f t="shared" si="35"/>
        <v>2401.81</v>
      </c>
    </row>
    <row r="69" spans="1:28" ht="33" x14ac:dyDescent="0.35">
      <c r="A69" s="17" t="s">
        <v>166</v>
      </c>
      <c r="B69" s="27" t="s">
        <v>167</v>
      </c>
      <c r="C69" s="17" t="s">
        <v>59</v>
      </c>
      <c r="D69" s="51">
        <v>5430.15</v>
      </c>
      <c r="E69" s="28">
        <v>15</v>
      </c>
      <c r="F69" s="42">
        <v>1939</v>
      </c>
      <c r="G69" s="24"/>
      <c r="H69" s="24"/>
      <c r="I69" s="24"/>
      <c r="J69" s="24"/>
      <c r="K69" s="24"/>
      <c r="L69" s="24"/>
      <c r="M69" s="34"/>
      <c r="N69" s="24"/>
      <c r="O69" s="24">
        <f t="shared" si="29"/>
        <v>5430.15</v>
      </c>
      <c r="P69" s="24"/>
      <c r="Q69" s="24"/>
      <c r="R69" s="24">
        <v>149.37</v>
      </c>
      <c r="S69" s="24">
        <v>0.11</v>
      </c>
      <c r="T69" s="24"/>
      <c r="U69" s="29">
        <f t="shared" si="30"/>
        <v>624.47</v>
      </c>
      <c r="V69" s="24"/>
      <c r="W69" s="24">
        <f t="shared" si="31"/>
        <v>2712.95</v>
      </c>
      <c r="X69" s="30">
        <f t="shared" si="32"/>
        <v>2717.2</v>
      </c>
      <c r="Y69" s="47">
        <v>428.06</v>
      </c>
      <c r="Z69" s="24">
        <f t="shared" si="33"/>
        <v>1113.18</v>
      </c>
      <c r="AA69" s="32">
        <f t="shared" si="34"/>
        <v>108.6</v>
      </c>
      <c r="AB69" s="33">
        <f t="shared" si="35"/>
        <v>1649.84</v>
      </c>
    </row>
    <row r="70" spans="1:28" ht="33" x14ac:dyDescent="0.35">
      <c r="A70" s="17" t="s">
        <v>168</v>
      </c>
      <c r="B70" s="27" t="s">
        <v>169</v>
      </c>
      <c r="C70" s="17" t="s">
        <v>170</v>
      </c>
      <c r="D70" s="24">
        <v>8410.5</v>
      </c>
      <c r="E70" s="28">
        <v>15</v>
      </c>
      <c r="F70" s="42">
        <v>1042.44</v>
      </c>
      <c r="G70" s="24"/>
      <c r="H70" s="24"/>
      <c r="I70" s="24"/>
      <c r="J70" s="24"/>
      <c r="K70" s="24"/>
      <c r="L70" s="24"/>
      <c r="M70" s="34"/>
      <c r="N70" s="24"/>
      <c r="O70" s="24">
        <f t="shared" si="29"/>
        <v>8410.5</v>
      </c>
      <c r="P70" s="24"/>
      <c r="Q70" s="24"/>
      <c r="R70" s="24">
        <v>873.03</v>
      </c>
      <c r="S70" s="24">
        <v>0.02</v>
      </c>
      <c r="T70" s="24"/>
      <c r="U70" s="29">
        <f t="shared" si="30"/>
        <v>967.21</v>
      </c>
      <c r="V70" s="24"/>
      <c r="W70" s="24">
        <f t="shared" si="31"/>
        <v>2882.7</v>
      </c>
      <c r="X70" s="30">
        <f t="shared" si="32"/>
        <v>5527.8</v>
      </c>
      <c r="Y70" s="35">
        <v>509.44</v>
      </c>
      <c r="Z70" s="24">
        <f t="shared" si="33"/>
        <v>1724.1599999999999</v>
      </c>
      <c r="AA70" s="32">
        <f t="shared" si="34"/>
        <v>168.21</v>
      </c>
      <c r="AB70" s="33">
        <f t="shared" si="35"/>
        <v>2401.81</v>
      </c>
    </row>
    <row r="71" spans="1:28" ht="33" x14ac:dyDescent="0.35">
      <c r="A71" s="17" t="s">
        <v>171</v>
      </c>
      <c r="B71" s="27" t="s">
        <v>172</v>
      </c>
      <c r="C71" s="17" t="s">
        <v>173</v>
      </c>
      <c r="D71" s="24">
        <v>8410.5</v>
      </c>
      <c r="E71" s="28">
        <v>15</v>
      </c>
      <c r="F71" s="24"/>
      <c r="G71" s="24"/>
      <c r="H71" s="24"/>
      <c r="I71" s="24"/>
      <c r="J71" s="24"/>
      <c r="K71" s="24"/>
      <c r="L71" s="24"/>
      <c r="M71" s="34"/>
      <c r="N71" s="24"/>
      <c r="O71" s="24">
        <f t="shared" si="29"/>
        <v>8410.5</v>
      </c>
      <c r="P71" s="24"/>
      <c r="Q71" s="24"/>
      <c r="R71" s="24">
        <v>873.03</v>
      </c>
      <c r="S71" s="24">
        <v>0.06</v>
      </c>
      <c r="T71" s="24"/>
      <c r="U71" s="29">
        <f t="shared" si="30"/>
        <v>967.21</v>
      </c>
      <c r="V71" s="24"/>
      <c r="W71" s="24">
        <f t="shared" si="31"/>
        <v>1840.3</v>
      </c>
      <c r="X71" s="30">
        <f t="shared" si="32"/>
        <v>6570.2</v>
      </c>
      <c r="Y71" s="35">
        <v>509.44</v>
      </c>
      <c r="Z71" s="24">
        <f t="shared" si="33"/>
        <v>1724.1599999999999</v>
      </c>
      <c r="AA71" s="32">
        <f t="shared" si="34"/>
        <v>168.21</v>
      </c>
      <c r="AB71" s="33">
        <f t="shared" si="35"/>
        <v>2401.81</v>
      </c>
    </row>
    <row r="72" spans="1:28" ht="33" x14ac:dyDescent="0.35">
      <c r="A72" s="17" t="s">
        <v>174</v>
      </c>
      <c r="B72" s="27" t="s">
        <v>175</v>
      </c>
      <c r="C72" s="17" t="s">
        <v>176</v>
      </c>
      <c r="D72" s="24">
        <v>8410.5</v>
      </c>
      <c r="E72" s="28">
        <v>15</v>
      </c>
      <c r="F72" s="24"/>
      <c r="G72" s="24"/>
      <c r="H72" s="24"/>
      <c r="I72" s="24"/>
      <c r="J72" s="24"/>
      <c r="K72" s="24"/>
      <c r="L72" s="24"/>
      <c r="M72" s="34"/>
      <c r="N72" s="24"/>
      <c r="O72" s="24">
        <f t="shared" si="29"/>
        <v>8410.5</v>
      </c>
      <c r="P72" s="24"/>
      <c r="Q72" s="24"/>
      <c r="R72" s="24">
        <v>873.03</v>
      </c>
      <c r="S72" s="24">
        <v>0.06</v>
      </c>
      <c r="T72" s="24"/>
      <c r="U72" s="29">
        <f t="shared" si="30"/>
        <v>967.21</v>
      </c>
      <c r="V72" s="24"/>
      <c r="W72" s="24">
        <f t="shared" si="31"/>
        <v>1840.3</v>
      </c>
      <c r="X72" s="30">
        <f t="shared" si="32"/>
        <v>6570.2</v>
      </c>
      <c r="Y72" s="35">
        <v>509.44</v>
      </c>
      <c r="Z72" s="24">
        <f t="shared" si="33"/>
        <v>1724.1599999999999</v>
      </c>
      <c r="AA72" s="32">
        <f t="shared" si="34"/>
        <v>168.21</v>
      </c>
      <c r="AB72" s="33">
        <f t="shared" si="35"/>
        <v>2401.81</v>
      </c>
    </row>
    <row r="73" spans="1:28" ht="33" x14ac:dyDescent="0.35">
      <c r="A73" s="17" t="s">
        <v>177</v>
      </c>
      <c r="B73" s="27" t="s">
        <v>178</v>
      </c>
      <c r="C73" s="17" t="s">
        <v>176</v>
      </c>
      <c r="D73" s="24">
        <v>8410.5</v>
      </c>
      <c r="E73" s="28">
        <v>15</v>
      </c>
      <c r="F73" s="24"/>
      <c r="G73" s="24"/>
      <c r="H73" s="24"/>
      <c r="I73" s="24"/>
      <c r="J73" s="24"/>
      <c r="K73" s="24"/>
      <c r="L73" s="24"/>
      <c r="M73" s="34"/>
      <c r="N73" s="24"/>
      <c r="O73" s="24">
        <f t="shared" si="29"/>
        <v>8410.5</v>
      </c>
      <c r="P73" s="24"/>
      <c r="Q73" s="24"/>
      <c r="R73" s="24">
        <v>873.03</v>
      </c>
      <c r="S73" s="24">
        <v>0.06</v>
      </c>
      <c r="T73" s="24"/>
      <c r="U73" s="29">
        <f t="shared" si="30"/>
        <v>967.21</v>
      </c>
      <c r="V73" s="24"/>
      <c r="W73" s="24">
        <f t="shared" si="31"/>
        <v>1840.3</v>
      </c>
      <c r="X73" s="30">
        <f t="shared" si="32"/>
        <v>6570.2</v>
      </c>
      <c r="Y73" s="35">
        <v>509.44</v>
      </c>
      <c r="Z73" s="24">
        <f t="shared" si="33"/>
        <v>1724.1599999999999</v>
      </c>
      <c r="AA73" s="32">
        <f t="shared" si="34"/>
        <v>168.21</v>
      </c>
      <c r="AB73" s="33">
        <f t="shared" si="35"/>
        <v>2401.81</v>
      </c>
    </row>
    <row r="74" spans="1:28" ht="33" x14ac:dyDescent="0.35">
      <c r="A74" s="17" t="s">
        <v>179</v>
      </c>
      <c r="B74" s="27" t="s">
        <v>180</v>
      </c>
      <c r="C74" s="17" t="s">
        <v>100</v>
      </c>
      <c r="D74" s="24">
        <v>8410.5</v>
      </c>
      <c r="E74" s="28">
        <v>15</v>
      </c>
      <c r="F74" s="24"/>
      <c r="G74" s="24"/>
      <c r="H74" s="24"/>
      <c r="I74" s="24"/>
      <c r="J74" s="24"/>
      <c r="K74" s="24"/>
      <c r="L74" s="24"/>
      <c r="M74" s="34"/>
      <c r="N74" s="24"/>
      <c r="O74" s="24">
        <f t="shared" si="29"/>
        <v>8410.5</v>
      </c>
      <c r="P74" s="24"/>
      <c r="Q74" s="24"/>
      <c r="R74" s="24">
        <v>873.03</v>
      </c>
      <c r="S74" s="24">
        <v>-0.14000000000000001</v>
      </c>
      <c r="T74" s="24"/>
      <c r="U74" s="29">
        <f t="shared" si="30"/>
        <v>967.21</v>
      </c>
      <c r="V74" s="24"/>
      <c r="W74" s="24">
        <f t="shared" si="31"/>
        <v>1840.1</v>
      </c>
      <c r="X74" s="30">
        <f t="shared" si="32"/>
        <v>6570.4</v>
      </c>
      <c r="Y74" s="35">
        <v>509.44</v>
      </c>
      <c r="Z74" s="24">
        <f t="shared" si="33"/>
        <v>1724.1599999999999</v>
      </c>
      <c r="AA74" s="32">
        <f t="shared" si="34"/>
        <v>168.21</v>
      </c>
      <c r="AB74" s="33">
        <f t="shared" si="35"/>
        <v>2401.81</v>
      </c>
    </row>
    <row r="75" spans="1:28" ht="33" x14ac:dyDescent="0.35">
      <c r="A75" s="17" t="s">
        <v>181</v>
      </c>
      <c r="B75" s="27" t="s">
        <v>182</v>
      </c>
      <c r="C75" s="17" t="s">
        <v>173</v>
      </c>
      <c r="D75" s="24">
        <v>8410.5</v>
      </c>
      <c r="E75" s="28">
        <v>15</v>
      </c>
      <c r="F75" s="24"/>
      <c r="G75" s="24"/>
      <c r="H75" s="24"/>
      <c r="I75" s="24"/>
      <c r="J75" s="24"/>
      <c r="K75" s="24"/>
      <c r="L75" s="24"/>
      <c r="M75" s="34"/>
      <c r="N75" s="24"/>
      <c r="O75" s="24">
        <f t="shared" si="29"/>
        <v>8410.5</v>
      </c>
      <c r="P75" s="24"/>
      <c r="Q75" s="24"/>
      <c r="R75" s="24">
        <v>873.03</v>
      </c>
      <c r="S75" s="24">
        <v>-0.14000000000000001</v>
      </c>
      <c r="T75" s="24"/>
      <c r="U75" s="29">
        <f t="shared" si="30"/>
        <v>967.21</v>
      </c>
      <c r="V75" s="24"/>
      <c r="W75" s="24">
        <f t="shared" si="31"/>
        <v>1840.1</v>
      </c>
      <c r="X75" s="30">
        <f t="shared" si="32"/>
        <v>6570.4</v>
      </c>
      <c r="Y75" s="35">
        <v>509.44</v>
      </c>
      <c r="Z75" s="24">
        <f t="shared" si="33"/>
        <v>1724.1599999999999</v>
      </c>
      <c r="AA75" s="32">
        <f t="shared" si="34"/>
        <v>168.21</v>
      </c>
      <c r="AB75" s="33">
        <f t="shared" si="35"/>
        <v>2401.81</v>
      </c>
    </row>
    <row r="76" spans="1:28" ht="33" x14ac:dyDescent="0.35">
      <c r="A76" s="17" t="s">
        <v>183</v>
      </c>
      <c r="B76" s="27" t="s">
        <v>184</v>
      </c>
      <c r="C76" s="17" t="s">
        <v>173</v>
      </c>
      <c r="D76" s="24">
        <v>8410.5</v>
      </c>
      <c r="E76" s="28">
        <v>15</v>
      </c>
      <c r="F76" s="24"/>
      <c r="G76" s="24"/>
      <c r="H76" s="24"/>
      <c r="I76" s="24"/>
      <c r="J76" s="24"/>
      <c r="K76" s="24"/>
      <c r="L76" s="24"/>
      <c r="M76" s="34"/>
      <c r="N76" s="24"/>
      <c r="O76" s="24">
        <f t="shared" si="29"/>
        <v>8410.5</v>
      </c>
      <c r="P76" s="24"/>
      <c r="Q76" s="24"/>
      <c r="R76" s="24">
        <v>873.03</v>
      </c>
      <c r="S76" s="24">
        <v>0.06</v>
      </c>
      <c r="T76" s="24"/>
      <c r="U76" s="29">
        <f t="shared" si="30"/>
        <v>967.21</v>
      </c>
      <c r="V76" s="24"/>
      <c r="W76" s="24">
        <f t="shared" si="31"/>
        <v>1840.3</v>
      </c>
      <c r="X76" s="30">
        <f t="shared" si="32"/>
        <v>6570.2</v>
      </c>
      <c r="Y76" s="35">
        <v>509.44</v>
      </c>
      <c r="Z76" s="24">
        <f t="shared" si="33"/>
        <v>1724.1599999999999</v>
      </c>
      <c r="AA76" s="32">
        <f t="shared" si="34"/>
        <v>168.21</v>
      </c>
      <c r="AB76" s="33">
        <f t="shared" si="35"/>
        <v>2401.81</v>
      </c>
    </row>
    <row r="77" spans="1:28" ht="33" x14ac:dyDescent="0.35">
      <c r="A77" s="17" t="s">
        <v>185</v>
      </c>
      <c r="B77" s="27" t="s">
        <v>186</v>
      </c>
      <c r="C77" s="17" t="s">
        <v>170</v>
      </c>
      <c r="D77" s="24">
        <v>8410.5</v>
      </c>
      <c r="E77" s="28">
        <v>15</v>
      </c>
      <c r="F77" s="42">
        <v>1202</v>
      </c>
      <c r="G77" s="24"/>
      <c r="H77" s="24"/>
      <c r="I77" s="24"/>
      <c r="J77" s="24"/>
      <c r="K77" s="24"/>
      <c r="L77" s="24"/>
      <c r="M77" s="34"/>
      <c r="N77" s="24"/>
      <c r="O77" s="24">
        <f t="shared" si="29"/>
        <v>8410.5</v>
      </c>
      <c r="P77" s="24"/>
      <c r="Q77" s="24"/>
      <c r="R77" s="24">
        <v>873.03</v>
      </c>
      <c r="S77" s="24">
        <v>0.06</v>
      </c>
      <c r="T77" s="24"/>
      <c r="U77" s="29">
        <f t="shared" si="30"/>
        <v>967.21</v>
      </c>
      <c r="V77" s="24"/>
      <c r="W77" s="24">
        <f t="shared" si="31"/>
        <v>3042.3</v>
      </c>
      <c r="X77" s="30">
        <f t="shared" si="32"/>
        <v>5368.2</v>
      </c>
      <c r="Y77" s="35">
        <v>509.44</v>
      </c>
      <c r="Z77" s="24">
        <f t="shared" si="33"/>
        <v>1724.1599999999999</v>
      </c>
      <c r="AA77" s="32">
        <f t="shared" si="34"/>
        <v>168.21</v>
      </c>
      <c r="AB77" s="33">
        <f t="shared" si="35"/>
        <v>2401.81</v>
      </c>
    </row>
    <row r="78" spans="1:28" ht="33" x14ac:dyDescent="0.35">
      <c r="A78" s="17" t="s">
        <v>187</v>
      </c>
      <c r="B78" s="27" t="s">
        <v>188</v>
      </c>
      <c r="C78" s="17" t="s">
        <v>163</v>
      </c>
      <c r="D78" s="24">
        <v>8410.5</v>
      </c>
      <c r="E78" s="28">
        <v>15</v>
      </c>
      <c r="F78" s="24"/>
      <c r="G78" s="24"/>
      <c r="H78" s="24"/>
      <c r="I78" s="24"/>
      <c r="J78" s="24"/>
      <c r="K78" s="24"/>
      <c r="L78" s="24"/>
      <c r="M78" s="34"/>
      <c r="N78" s="24"/>
      <c r="O78" s="24">
        <f t="shared" si="29"/>
        <v>8410.5</v>
      </c>
      <c r="P78" s="24"/>
      <c r="Q78" s="24"/>
      <c r="R78" s="24">
        <v>873.03</v>
      </c>
      <c r="S78" s="24">
        <v>0.06</v>
      </c>
      <c r="T78" s="24"/>
      <c r="U78" s="29">
        <f t="shared" si="30"/>
        <v>967.21</v>
      </c>
      <c r="V78" s="24"/>
      <c r="W78" s="24">
        <f t="shared" si="31"/>
        <v>1840.3</v>
      </c>
      <c r="X78" s="30">
        <f t="shared" si="32"/>
        <v>6570.2</v>
      </c>
      <c r="Y78" s="35">
        <v>509.44</v>
      </c>
      <c r="Z78" s="24">
        <f t="shared" si="33"/>
        <v>1724.1599999999999</v>
      </c>
      <c r="AA78" s="32">
        <f t="shared" si="34"/>
        <v>168.21</v>
      </c>
      <c r="AB78" s="33">
        <f t="shared" si="35"/>
        <v>2401.81</v>
      </c>
    </row>
    <row r="79" spans="1:28" ht="33" x14ac:dyDescent="0.35">
      <c r="A79" s="17" t="s">
        <v>189</v>
      </c>
      <c r="B79" s="27" t="s">
        <v>190</v>
      </c>
      <c r="C79" s="17" t="s">
        <v>124</v>
      </c>
      <c r="D79" s="24">
        <v>8410.5</v>
      </c>
      <c r="E79" s="28">
        <v>15</v>
      </c>
      <c r="F79" s="24"/>
      <c r="G79" s="24"/>
      <c r="H79" s="24"/>
      <c r="I79" s="24"/>
      <c r="J79" s="24"/>
      <c r="K79" s="24"/>
      <c r="L79" s="24"/>
      <c r="M79" s="34"/>
      <c r="N79" s="24"/>
      <c r="O79" s="24">
        <f t="shared" si="29"/>
        <v>8410.5</v>
      </c>
      <c r="P79" s="24"/>
      <c r="Q79" s="24"/>
      <c r="R79" s="24">
        <v>873.03</v>
      </c>
      <c r="S79" s="24">
        <v>0.06</v>
      </c>
      <c r="T79" s="24"/>
      <c r="U79" s="29">
        <f t="shared" si="30"/>
        <v>967.21</v>
      </c>
      <c r="V79" s="24"/>
      <c r="W79" s="24">
        <f t="shared" si="31"/>
        <v>1840.3</v>
      </c>
      <c r="X79" s="30">
        <f t="shared" si="32"/>
        <v>6570.2</v>
      </c>
      <c r="Y79" s="35">
        <v>509.44</v>
      </c>
      <c r="Z79" s="24">
        <f t="shared" si="33"/>
        <v>1724.1599999999999</v>
      </c>
      <c r="AA79" s="32">
        <f t="shared" si="34"/>
        <v>168.21</v>
      </c>
      <c r="AB79" s="33">
        <f t="shared" si="35"/>
        <v>2401.81</v>
      </c>
    </row>
    <row r="80" spans="1:28" ht="33" x14ac:dyDescent="0.35">
      <c r="A80" s="17" t="s">
        <v>191</v>
      </c>
      <c r="B80" s="27" t="s">
        <v>192</v>
      </c>
      <c r="C80" s="17" t="s">
        <v>193</v>
      </c>
      <c r="D80" s="24">
        <v>10399.950000000001</v>
      </c>
      <c r="E80" s="28">
        <v>15</v>
      </c>
      <c r="F80" s="24"/>
      <c r="G80" s="24"/>
      <c r="H80" s="24"/>
      <c r="I80" s="24"/>
      <c r="J80" s="24"/>
      <c r="K80" s="24"/>
      <c r="L80" s="24"/>
      <c r="M80" s="34">
        <v>1.65</v>
      </c>
      <c r="N80" s="24"/>
      <c r="O80" s="24">
        <f t="shared" si="29"/>
        <v>10398.300000000001</v>
      </c>
      <c r="P80" s="24"/>
      <c r="Q80" s="24"/>
      <c r="R80" s="24">
        <v>1289.68</v>
      </c>
      <c r="S80" s="24">
        <v>0.03</v>
      </c>
      <c r="T80" s="24"/>
      <c r="U80" s="29">
        <f t="shared" si="30"/>
        <v>1195.99</v>
      </c>
      <c r="V80" s="24"/>
      <c r="W80" s="24">
        <f t="shared" si="31"/>
        <v>2485.6999999999998</v>
      </c>
      <c r="X80" s="30">
        <f t="shared" si="32"/>
        <v>7912.6000000000013</v>
      </c>
      <c r="Y80" s="35">
        <v>563.76</v>
      </c>
      <c r="Z80" s="24">
        <f t="shared" si="33"/>
        <v>2131.9899999999998</v>
      </c>
      <c r="AA80" s="32">
        <f t="shared" si="34"/>
        <v>208</v>
      </c>
      <c r="AB80" s="33">
        <f t="shared" si="35"/>
        <v>2903.75</v>
      </c>
    </row>
    <row r="81" spans="1:28" ht="33" x14ac:dyDescent="0.35">
      <c r="A81" s="17" t="s">
        <v>194</v>
      </c>
      <c r="B81" s="27" t="s">
        <v>195</v>
      </c>
      <c r="C81" s="17" t="s">
        <v>196</v>
      </c>
      <c r="D81" s="24">
        <v>8410.5</v>
      </c>
      <c r="E81" s="28">
        <v>15</v>
      </c>
      <c r="F81" s="24"/>
      <c r="G81" s="24"/>
      <c r="H81" s="24"/>
      <c r="I81" s="24"/>
      <c r="J81" s="24"/>
      <c r="K81" s="24"/>
      <c r="L81" s="24"/>
      <c r="M81" s="34"/>
      <c r="N81" s="24"/>
      <c r="O81" s="24">
        <f t="shared" si="29"/>
        <v>8410.5</v>
      </c>
      <c r="P81" s="24"/>
      <c r="Q81" s="24"/>
      <c r="R81" s="24">
        <v>873.03</v>
      </c>
      <c r="S81" s="24">
        <v>0.06</v>
      </c>
      <c r="T81" s="24"/>
      <c r="U81" s="29">
        <f t="shared" si="30"/>
        <v>967.21</v>
      </c>
      <c r="V81" s="24"/>
      <c r="W81" s="24">
        <f t="shared" si="31"/>
        <v>1840.3</v>
      </c>
      <c r="X81" s="30">
        <f t="shared" si="32"/>
        <v>6570.2</v>
      </c>
      <c r="Y81" s="35">
        <v>509.44</v>
      </c>
      <c r="Z81" s="24">
        <f t="shared" si="33"/>
        <v>1724.1599999999999</v>
      </c>
      <c r="AA81" s="32">
        <f t="shared" si="34"/>
        <v>168.21</v>
      </c>
      <c r="AB81" s="33">
        <f t="shared" si="35"/>
        <v>2401.81</v>
      </c>
    </row>
    <row r="82" spans="1:28" ht="31.5" x14ac:dyDescent="0.35">
      <c r="A82" s="17" t="s">
        <v>197</v>
      </c>
      <c r="B82" s="27" t="s">
        <v>115</v>
      </c>
      <c r="C82" s="17" t="s">
        <v>176</v>
      </c>
      <c r="D82" s="24">
        <v>0</v>
      </c>
      <c r="E82" s="28">
        <v>15</v>
      </c>
      <c r="F82" s="24"/>
      <c r="G82" s="24"/>
      <c r="H82" s="24"/>
      <c r="I82" s="24"/>
      <c r="J82" s="24"/>
      <c r="K82" s="24"/>
      <c r="L82" s="24"/>
      <c r="M82" s="34"/>
      <c r="N82" s="24"/>
      <c r="O82" s="24">
        <f t="shared" si="29"/>
        <v>0</v>
      </c>
      <c r="P82" s="24"/>
      <c r="Q82" s="24"/>
      <c r="R82" s="24">
        <v>0</v>
      </c>
      <c r="S82" s="24">
        <v>0</v>
      </c>
      <c r="T82" s="24"/>
      <c r="U82" s="29">
        <f t="shared" si="30"/>
        <v>0</v>
      </c>
      <c r="V82" s="24"/>
      <c r="W82" s="24">
        <f t="shared" si="31"/>
        <v>0</v>
      </c>
      <c r="X82" s="30">
        <f t="shared" si="32"/>
        <v>0</v>
      </c>
      <c r="Y82" s="35">
        <v>441.52</v>
      </c>
      <c r="Z82" s="24">
        <f t="shared" si="33"/>
        <v>0</v>
      </c>
      <c r="AA82" s="32">
        <f t="shared" si="34"/>
        <v>0</v>
      </c>
      <c r="AB82" s="33">
        <f t="shared" si="35"/>
        <v>441.52</v>
      </c>
    </row>
    <row r="83" spans="1:28" ht="33" x14ac:dyDescent="0.35">
      <c r="A83" s="17" t="s">
        <v>198</v>
      </c>
      <c r="B83" s="27" t="s">
        <v>199</v>
      </c>
      <c r="C83" s="17" t="s">
        <v>100</v>
      </c>
      <c r="D83" s="24">
        <v>8410.5</v>
      </c>
      <c r="E83" s="28">
        <v>15</v>
      </c>
      <c r="F83" s="24"/>
      <c r="G83" s="24"/>
      <c r="H83" s="24"/>
      <c r="I83" s="24"/>
      <c r="J83" s="24"/>
      <c r="K83" s="24"/>
      <c r="L83" s="24"/>
      <c r="M83" s="34"/>
      <c r="N83" s="24"/>
      <c r="O83" s="24">
        <f t="shared" si="29"/>
        <v>8410.5</v>
      </c>
      <c r="P83" s="24"/>
      <c r="Q83" s="24"/>
      <c r="R83" s="24">
        <v>873.03</v>
      </c>
      <c r="S83" s="24">
        <v>-0.14000000000000001</v>
      </c>
      <c r="T83" s="24"/>
      <c r="U83" s="29">
        <f t="shared" si="30"/>
        <v>967.21</v>
      </c>
      <c r="V83" s="24"/>
      <c r="W83" s="24">
        <f t="shared" si="31"/>
        <v>1840.1</v>
      </c>
      <c r="X83" s="30">
        <f t="shared" si="32"/>
        <v>6570.4</v>
      </c>
      <c r="Y83" s="35">
        <v>509.44</v>
      </c>
      <c r="Z83" s="24">
        <f t="shared" si="33"/>
        <v>1724.1599999999999</v>
      </c>
      <c r="AA83" s="32">
        <f t="shared" si="34"/>
        <v>168.21</v>
      </c>
      <c r="AB83" s="33">
        <f t="shared" si="35"/>
        <v>2401.81</v>
      </c>
    </row>
    <row r="84" spans="1:28" ht="33" x14ac:dyDescent="0.35">
      <c r="A84" s="17" t="s">
        <v>200</v>
      </c>
      <c r="B84" s="27" t="s">
        <v>201</v>
      </c>
      <c r="C84" s="17" t="s">
        <v>108</v>
      </c>
      <c r="D84" s="51">
        <v>8453.85</v>
      </c>
      <c r="E84" s="28">
        <v>15</v>
      </c>
      <c r="F84" s="42">
        <v>2003</v>
      </c>
      <c r="G84" s="24"/>
      <c r="H84" s="24"/>
      <c r="I84" s="24"/>
      <c r="J84" s="24"/>
      <c r="K84" s="24"/>
      <c r="L84" s="24"/>
      <c r="M84" s="34"/>
      <c r="N84" s="24"/>
      <c r="O84" s="24">
        <f t="shared" si="29"/>
        <v>8453.85</v>
      </c>
      <c r="P84" s="24">
        <v>0</v>
      </c>
      <c r="Q84" s="24"/>
      <c r="R84" s="24">
        <v>880.79</v>
      </c>
      <c r="S84" s="24">
        <v>7.0000000000000007E-2</v>
      </c>
      <c r="T84" s="24"/>
      <c r="U84" s="29">
        <f t="shared" si="30"/>
        <v>972.19</v>
      </c>
      <c r="V84" s="24"/>
      <c r="W84" s="24">
        <f>SUM(R84:V84)+F84</f>
        <v>3856.05</v>
      </c>
      <c r="X84" s="30">
        <f t="shared" si="32"/>
        <v>4597.8</v>
      </c>
      <c r="Y84" s="35">
        <v>510.62</v>
      </c>
      <c r="Z84" s="24">
        <f t="shared" si="33"/>
        <v>1733.04</v>
      </c>
      <c r="AA84" s="32">
        <f t="shared" si="34"/>
        <v>169.08</v>
      </c>
      <c r="AB84" s="33">
        <f t="shared" si="35"/>
        <v>2412.7399999999998</v>
      </c>
    </row>
    <row r="85" spans="1:28" ht="21" x14ac:dyDescent="0.35">
      <c r="A85" s="17" t="s">
        <v>202</v>
      </c>
      <c r="B85" s="27" t="s">
        <v>203</v>
      </c>
      <c r="C85" s="17" t="s">
        <v>83</v>
      </c>
      <c r="D85" s="24">
        <v>8410.5</v>
      </c>
      <c r="E85" s="28">
        <v>15</v>
      </c>
      <c r="F85" s="24"/>
      <c r="G85" s="24"/>
      <c r="H85" s="24"/>
      <c r="I85" s="24"/>
      <c r="J85" s="24"/>
      <c r="K85" s="24"/>
      <c r="L85" s="24"/>
      <c r="M85" s="34">
        <v>6.68</v>
      </c>
      <c r="N85" s="24"/>
      <c r="O85" s="24">
        <f t="shared" si="29"/>
        <v>8403.82</v>
      </c>
      <c r="P85" s="24"/>
      <c r="Q85" s="24"/>
      <c r="R85" s="24">
        <v>873.03</v>
      </c>
      <c r="S85" s="31">
        <v>-0.02</v>
      </c>
      <c r="T85" s="24"/>
      <c r="U85" s="29">
        <f t="shared" si="30"/>
        <v>967.21</v>
      </c>
      <c r="V85" s="24"/>
      <c r="W85" s="24">
        <f t="shared" ref="W85" si="36">SUM(R85:V85)+F85</f>
        <v>1840.22</v>
      </c>
      <c r="X85" s="30">
        <f t="shared" si="32"/>
        <v>6563.5999999999995</v>
      </c>
      <c r="Y85" s="35">
        <v>509.44</v>
      </c>
      <c r="Z85" s="24">
        <f t="shared" si="33"/>
        <v>1724.1599999999999</v>
      </c>
      <c r="AA85" s="32">
        <f t="shared" si="34"/>
        <v>168.21</v>
      </c>
      <c r="AB85" s="33">
        <f t="shared" si="35"/>
        <v>2401.81</v>
      </c>
    </row>
    <row r="86" spans="1:28" ht="33" x14ac:dyDescent="0.35">
      <c r="A86" s="17" t="s">
        <v>204</v>
      </c>
      <c r="B86" s="27" t="s">
        <v>205</v>
      </c>
      <c r="C86" s="17" t="s">
        <v>100</v>
      </c>
      <c r="D86" s="24">
        <v>8410.5</v>
      </c>
      <c r="E86" s="28">
        <v>15</v>
      </c>
      <c r="F86" s="24"/>
      <c r="G86" s="24"/>
      <c r="H86" s="24"/>
      <c r="I86" s="24"/>
      <c r="J86" s="24"/>
      <c r="K86" s="24"/>
      <c r="L86" s="24"/>
      <c r="M86" s="34"/>
      <c r="N86" s="24"/>
      <c r="O86" s="24">
        <f t="shared" si="29"/>
        <v>8410.5</v>
      </c>
      <c r="P86" s="24"/>
      <c r="Q86" s="24"/>
      <c r="R86" s="24">
        <v>873.03</v>
      </c>
      <c r="S86" s="24">
        <v>0.06</v>
      </c>
      <c r="T86" s="24"/>
      <c r="U86" s="29">
        <f t="shared" si="30"/>
        <v>967.21</v>
      </c>
      <c r="V86" s="24"/>
      <c r="W86" s="24">
        <f t="shared" si="31"/>
        <v>1840.3</v>
      </c>
      <c r="X86" s="30">
        <f t="shared" si="32"/>
        <v>6570.2</v>
      </c>
      <c r="Y86" s="35">
        <v>509.44</v>
      </c>
      <c r="Z86" s="24">
        <f t="shared" si="33"/>
        <v>1724.1599999999999</v>
      </c>
      <c r="AA86" s="32">
        <f t="shared" si="34"/>
        <v>168.21</v>
      </c>
      <c r="AB86" s="33">
        <f t="shared" si="35"/>
        <v>2401.81</v>
      </c>
    </row>
    <row r="87" spans="1:28" ht="48.75" x14ac:dyDescent="0.35">
      <c r="A87" s="17" t="s">
        <v>206</v>
      </c>
      <c r="B87" s="27" t="s">
        <v>207</v>
      </c>
      <c r="C87" s="17" t="s">
        <v>170</v>
      </c>
      <c r="D87" s="24">
        <v>8410.5</v>
      </c>
      <c r="E87" s="28">
        <v>15</v>
      </c>
      <c r="F87" s="24"/>
      <c r="G87" s="24"/>
      <c r="H87" s="24"/>
      <c r="I87" s="24"/>
      <c r="J87" s="24"/>
      <c r="K87" s="24"/>
      <c r="L87" s="24"/>
      <c r="M87" s="34"/>
      <c r="N87" s="24"/>
      <c r="O87" s="24">
        <f t="shared" si="29"/>
        <v>8410.5</v>
      </c>
      <c r="P87" s="24"/>
      <c r="Q87" s="24"/>
      <c r="R87" s="24">
        <v>873.03</v>
      </c>
      <c r="S87" s="24">
        <v>-0.14000000000000001</v>
      </c>
      <c r="T87" s="24"/>
      <c r="U87" s="29">
        <f t="shared" si="30"/>
        <v>967.21</v>
      </c>
      <c r="V87" s="24"/>
      <c r="W87" s="24">
        <f t="shared" si="31"/>
        <v>1840.1</v>
      </c>
      <c r="X87" s="30">
        <f t="shared" si="32"/>
        <v>6570.4</v>
      </c>
      <c r="Y87" s="35">
        <v>509.44</v>
      </c>
      <c r="Z87" s="24">
        <f t="shared" si="33"/>
        <v>1724.1599999999999</v>
      </c>
      <c r="AA87" s="32">
        <f t="shared" si="34"/>
        <v>168.21</v>
      </c>
      <c r="AB87" s="33">
        <f t="shared" si="35"/>
        <v>2401.81</v>
      </c>
    </row>
    <row r="88" spans="1:28" ht="18.75" x14ac:dyDescent="0.3">
      <c r="A88" s="23" t="s">
        <v>40</v>
      </c>
      <c r="B88" s="37"/>
      <c r="C88" s="38"/>
      <c r="D88" s="39">
        <f>SUM(D67:D87)</f>
        <v>167262.44999999998</v>
      </c>
      <c r="E88" s="39"/>
      <c r="F88" s="39">
        <f>SUM(F67:F87)</f>
        <v>10007.68</v>
      </c>
      <c r="G88" s="39">
        <f>SUM(G67:G87)</f>
        <v>0</v>
      </c>
      <c r="H88" s="39"/>
      <c r="I88" s="39"/>
      <c r="J88" s="39"/>
      <c r="K88" s="39"/>
      <c r="L88" s="39"/>
      <c r="M88" s="39">
        <f t="shared" ref="M88:AB88" si="37">SUM(M67:M87)</f>
        <v>8.33</v>
      </c>
      <c r="N88" s="39">
        <f t="shared" si="37"/>
        <v>0</v>
      </c>
      <c r="O88" s="39">
        <f t="shared" si="37"/>
        <v>167254.12000000002</v>
      </c>
      <c r="P88" s="39">
        <f t="shared" si="37"/>
        <v>0</v>
      </c>
      <c r="Q88" s="39">
        <f t="shared" si="37"/>
        <v>0</v>
      </c>
      <c r="R88" s="39">
        <f t="shared" si="37"/>
        <v>17161.350000000002</v>
      </c>
      <c r="S88" s="39">
        <f t="shared" si="37"/>
        <v>0.26999999999999996</v>
      </c>
      <c r="T88" s="39">
        <f t="shared" si="37"/>
        <v>0</v>
      </c>
      <c r="U88" s="39">
        <f t="shared" si="37"/>
        <v>19235.219999999998</v>
      </c>
      <c r="V88" s="39">
        <f t="shared" si="37"/>
        <v>0</v>
      </c>
      <c r="W88" s="39">
        <f t="shared" si="37"/>
        <v>46404.52</v>
      </c>
      <c r="X88" s="39">
        <f t="shared" si="37"/>
        <v>120849.59999999999</v>
      </c>
      <c r="Y88" s="39">
        <f t="shared" si="37"/>
        <v>10604.44</v>
      </c>
      <c r="Z88" s="39">
        <f t="shared" si="37"/>
        <v>34288.929999999993</v>
      </c>
      <c r="AA88" s="39">
        <f t="shared" si="37"/>
        <v>3345.2500000000005</v>
      </c>
      <c r="AB88" s="39">
        <f t="shared" si="37"/>
        <v>48238.619999999988</v>
      </c>
    </row>
    <row r="89" spans="1:28" ht="18.75" x14ac:dyDescent="0.3">
      <c r="A89" s="40"/>
      <c r="B89" s="40"/>
      <c r="C89" s="4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57"/>
      <c r="Y89" s="26"/>
      <c r="Z89" s="26"/>
      <c r="AA89" s="26"/>
      <c r="AB89" s="26"/>
    </row>
    <row r="90" spans="1:28" ht="18.75" x14ac:dyDescent="0.3">
      <c r="A90" s="40"/>
      <c r="B90" s="58" t="s">
        <v>208</v>
      </c>
      <c r="C90" s="40"/>
      <c r="D90" s="59">
        <f t="shared" ref="D90:AB90" si="38">D10+D26+D34+D56+D64+D88</f>
        <v>532862.59</v>
      </c>
      <c r="E90" s="59">
        <f t="shared" si="38"/>
        <v>75</v>
      </c>
      <c r="F90" s="59">
        <f t="shared" si="38"/>
        <v>56140.44</v>
      </c>
      <c r="G90" s="59" t="e">
        <f t="shared" si="38"/>
        <v>#REF!</v>
      </c>
      <c r="H90" s="59">
        <f t="shared" si="38"/>
        <v>8099.45</v>
      </c>
      <c r="I90" s="59">
        <f t="shared" si="38"/>
        <v>2742.58</v>
      </c>
      <c r="J90" s="59">
        <f t="shared" si="38"/>
        <v>112.95</v>
      </c>
      <c r="K90" s="59">
        <f t="shared" si="38"/>
        <v>0</v>
      </c>
      <c r="L90" s="59">
        <f t="shared" si="38"/>
        <v>0</v>
      </c>
      <c r="M90" s="59">
        <f t="shared" si="38"/>
        <v>238.17000000000002</v>
      </c>
      <c r="N90" s="59">
        <f t="shared" si="38"/>
        <v>0</v>
      </c>
      <c r="O90" s="59">
        <f t="shared" si="38"/>
        <v>532624.42000000004</v>
      </c>
      <c r="P90" s="59">
        <f t="shared" si="38"/>
        <v>0</v>
      </c>
      <c r="Q90" s="59">
        <f t="shared" si="38"/>
        <v>0</v>
      </c>
      <c r="R90" s="59">
        <f t="shared" si="38"/>
        <v>58561.53</v>
      </c>
      <c r="S90" s="59">
        <f t="shared" si="38"/>
        <v>-0.21000000000000002</v>
      </c>
      <c r="T90" s="59">
        <f t="shared" si="38"/>
        <v>2583.69</v>
      </c>
      <c r="U90" s="59">
        <f t="shared" si="38"/>
        <v>60358.39</v>
      </c>
      <c r="V90" s="59">
        <f t="shared" si="38"/>
        <v>0</v>
      </c>
      <c r="W90" s="59">
        <f t="shared" si="38"/>
        <v>188598.81999999998</v>
      </c>
      <c r="X90" s="59">
        <f t="shared" si="38"/>
        <v>344025.59999999998</v>
      </c>
      <c r="Y90" s="59">
        <f t="shared" si="38"/>
        <v>32239.82</v>
      </c>
      <c r="Z90" s="59">
        <f t="shared" si="38"/>
        <v>107595.54</v>
      </c>
      <c r="AA90" s="59">
        <f t="shared" si="38"/>
        <v>10497.11</v>
      </c>
      <c r="AB90" s="59">
        <f t="shared" si="38"/>
        <v>150332.47</v>
      </c>
    </row>
    <row r="91" spans="1:28" ht="18.75" x14ac:dyDescent="0.3">
      <c r="A91" s="15"/>
      <c r="B91" s="15"/>
      <c r="C91" s="1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4"/>
      <c r="Y91" s="9"/>
      <c r="Z91" s="9"/>
      <c r="AA91" s="1"/>
      <c r="AB91" s="1"/>
    </row>
    <row r="92" spans="1:28" ht="30" x14ac:dyDescent="0.25">
      <c r="A92" s="15"/>
      <c r="B92" s="16" t="s">
        <v>209</v>
      </c>
      <c r="C92" s="15"/>
      <c r="D92" s="3">
        <f>D7+D8+D9+D13+D14+D15+D16+D17+D18+D19+D20+D21+D22+D23+D24+D25+D29+D30+D31+D32+D33+D38+D39+D40+D41+D42+D43+D44+D45+D46+D47+D48+D49+D51+D52+D53+D54+D55+D59+D60+D61+D62+D63+D67+D68+D69+D70+D71+D72+D73+D74+D75+D76+D77+D78+D79+D80+D81+D82+D83+D84+D85+D86+D87</f>
        <v>524855.85000000009</v>
      </c>
      <c r="E92" s="3">
        <f>D92*17.5%</f>
        <v>91849.773750000008</v>
      </c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10"/>
      <c r="Y92" s="1"/>
      <c r="Z92" s="3"/>
      <c r="AA92" s="1"/>
      <c r="AB92" s="1"/>
    </row>
    <row r="93" spans="1:28" ht="30" x14ac:dyDescent="0.25">
      <c r="A93" s="15"/>
      <c r="B93" s="16" t="s">
        <v>210</v>
      </c>
      <c r="C93" s="15"/>
      <c r="D93" s="3">
        <f>D92</f>
        <v>524855.85000000009</v>
      </c>
      <c r="E93" s="3">
        <f>D93*3%</f>
        <v>15745.675500000003</v>
      </c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1"/>
      <c r="Z93" s="1"/>
      <c r="AA93" s="1"/>
      <c r="AB93" s="1"/>
    </row>
    <row r="94" spans="1:28" ht="15.75" x14ac:dyDescent="0.25">
      <c r="A94" s="15"/>
      <c r="B94" s="15"/>
      <c r="C94" s="15"/>
      <c r="D94" s="1"/>
      <c r="E94" s="3">
        <f>SUM(E92:E93)</f>
        <v>107595.44925000001</v>
      </c>
      <c r="F94" s="3"/>
      <c r="G94" s="1"/>
      <c r="H94" s="1"/>
      <c r="I94" s="1"/>
      <c r="J94" s="1"/>
      <c r="K94" s="1"/>
      <c r="L94" s="1"/>
      <c r="M94" s="8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1"/>
      <c r="Z94" s="1"/>
      <c r="AA94" s="1"/>
      <c r="AB94" s="1"/>
    </row>
    <row r="95" spans="1:28" ht="15.75" x14ac:dyDescent="0.25">
      <c r="A95" s="15"/>
      <c r="B95" s="15"/>
      <c r="C95" s="15"/>
      <c r="D95" s="1"/>
      <c r="E95" s="3"/>
      <c r="F95" s="3"/>
      <c r="G95" s="1"/>
      <c r="H95" s="1"/>
      <c r="I95" s="1"/>
      <c r="J95" s="1"/>
      <c r="K95" s="1"/>
      <c r="L95" s="1"/>
      <c r="M95" s="8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1"/>
      <c r="Z95" s="1"/>
      <c r="AA95" s="1"/>
      <c r="AB95" s="1"/>
    </row>
    <row r="96" spans="1:28" ht="15.75" x14ac:dyDescent="0.25">
      <c r="A96" s="15"/>
      <c r="B96" s="15"/>
      <c r="C96" s="15"/>
      <c r="D96" s="1"/>
      <c r="E96" s="3"/>
      <c r="F96" s="3"/>
      <c r="G96" s="1"/>
      <c r="H96" s="1"/>
      <c r="I96" s="1"/>
      <c r="J96" s="1"/>
      <c r="K96" s="1"/>
      <c r="L96" s="1"/>
      <c r="M96" s="8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1"/>
      <c r="Z96" s="1"/>
      <c r="AA96" s="1"/>
      <c r="AB96" s="1"/>
    </row>
    <row r="97" spans="1:28" ht="15.75" x14ac:dyDescent="0.25">
      <c r="A97" s="15"/>
      <c r="B97" s="15"/>
      <c r="C97" s="1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1"/>
      <c r="Z97" s="1"/>
      <c r="AA97" s="1"/>
      <c r="AB97" s="1"/>
    </row>
    <row r="98" spans="1:28" ht="15.75" x14ac:dyDescent="0.25">
      <c r="A98" s="15"/>
      <c r="B98" s="15"/>
      <c r="C98" s="1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1"/>
      <c r="Z98" s="1"/>
      <c r="AA98" s="1"/>
      <c r="AB98" s="1"/>
    </row>
    <row r="99" spans="1:28" ht="15.75" x14ac:dyDescent="0.25">
      <c r="A99" s="15"/>
      <c r="B99" s="15"/>
      <c r="C99" s="1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1"/>
      <c r="Z99" s="1"/>
      <c r="AA99" s="1"/>
      <c r="AB99" s="1"/>
    </row>
    <row r="100" spans="1:28" ht="15.75" x14ac:dyDescent="0.25">
      <c r="A100" s="15"/>
      <c r="B100" s="15"/>
      <c r="C100" s="1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1"/>
      <c r="Z100" s="1"/>
      <c r="AA100" s="1"/>
      <c r="AB100" s="1"/>
    </row>
    <row r="101" spans="1:28" ht="16.5" thickBot="1" x14ac:dyDescent="0.3">
      <c r="A101" s="15"/>
      <c r="B101" s="15"/>
      <c r="C101" s="15"/>
      <c r="D101" s="11"/>
      <c r="E101" s="11"/>
      <c r="F101" s="7"/>
      <c r="G101" s="7"/>
      <c r="H101" s="7"/>
      <c r="I101" s="7"/>
      <c r="J101" s="7"/>
      <c r="K101" s="7"/>
      <c r="L101" s="7"/>
      <c r="M101" s="1"/>
      <c r="N101" s="1"/>
      <c r="O101" s="1"/>
      <c r="P101" s="1"/>
      <c r="Q101" s="1"/>
      <c r="R101" s="1"/>
      <c r="S101" s="1"/>
      <c r="T101" s="1"/>
      <c r="U101" s="12"/>
      <c r="V101" s="12"/>
      <c r="W101" s="12"/>
      <c r="X101" s="2"/>
      <c r="Y101" s="1"/>
      <c r="Z101" s="1"/>
      <c r="AA101" s="1"/>
      <c r="AB101" s="1"/>
    </row>
    <row r="102" spans="1:28" x14ac:dyDescent="0.25">
      <c r="A102" s="15"/>
      <c r="B102" s="15"/>
      <c r="C102" s="15"/>
      <c r="D102" s="13" t="s">
        <v>211</v>
      </c>
      <c r="E102" s="12"/>
      <c r="F102" s="7"/>
      <c r="G102" s="7"/>
      <c r="H102" s="7"/>
      <c r="I102" s="7"/>
      <c r="J102" s="7"/>
      <c r="K102" s="7"/>
      <c r="L102" s="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4" t="s">
        <v>212</v>
      </c>
      <c r="Y102" s="14"/>
      <c r="Z102" s="7"/>
      <c r="AA102" s="1"/>
      <c r="AB102" s="1"/>
    </row>
    <row r="103" spans="1:28" ht="15.75" x14ac:dyDescent="0.25">
      <c r="A103" s="15"/>
      <c r="B103" s="15"/>
      <c r="C103" s="15"/>
      <c r="D103" t="s">
        <v>51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 t="s">
        <v>213</v>
      </c>
      <c r="Y103" s="1"/>
      <c r="Z103" s="1"/>
      <c r="AA103" s="1"/>
      <c r="AB103" s="1"/>
    </row>
    <row r="104" spans="1:28" ht="15.75" x14ac:dyDescent="0.25">
      <c r="A104" s="15"/>
      <c r="B104" s="15"/>
      <c r="C104" s="1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1"/>
      <c r="Z104" s="1"/>
      <c r="AA104" s="1"/>
      <c r="AB104" s="1"/>
    </row>
    <row r="105" spans="1:28" ht="15.75" x14ac:dyDescent="0.25">
      <c r="A105" s="15"/>
      <c r="B105" s="15"/>
      <c r="C105" s="1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1"/>
      <c r="Z105" s="1"/>
      <c r="AA105" s="1"/>
      <c r="AB105" s="1"/>
    </row>
  </sheetData>
  <mergeCells count="5">
    <mergeCell ref="A4:AB4"/>
    <mergeCell ref="D101:E101"/>
    <mergeCell ref="U101:W101"/>
    <mergeCell ref="D102:E102"/>
    <mergeCell ref="X102:Y1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2026-05-20T14:30:27Z</dcterms:created>
  <dcterms:modified xsi:type="dcterms:W3CDTF">2026-05-20T14:33:24Z</dcterms:modified>
</cp:coreProperties>
</file>