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3BEEA3C9-7BB9-4B81-A3CB-C1DE92D7FE3D}" xr6:coauthVersionLast="47" xr6:coauthVersionMax="47" xr10:uidLastSave="{00000000-0000-0000-0000-000000000000}"/>
  <bookViews>
    <workbookView xWindow="-120" yWindow="-120" windowWidth="20730" windowHeight="11040" xr2:uid="{AAF6DF2B-B8B8-445A-B831-174DE61C1B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1" l="1"/>
  <c r="D94" i="1" s="1"/>
  <c r="E94" i="1" s="1"/>
  <c r="X89" i="1"/>
  <c r="T89" i="1"/>
  <c r="S89" i="1"/>
  <c r="R89" i="1"/>
  <c r="Q89" i="1"/>
  <c r="P89" i="1"/>
  <c r="N89" i="1"/>
  <c r="M89" i="1"/>
  <c r="G89" i="1"/>
  <c r="F89" i="1"/>
  <c r="Z88" i="1"/>
  <c r="Y88" i="1"/>
  <c r="AA88" i="1" s="1"/>
  <c r="U88" i="1"/>
  <c r="V88" i="1" s="1"/>
  <c r="O88" i="1"/>
  <c r="Z87" i="1"/>
  <c r="Y87" i="1"/>
  <c r="AA87" i="1" s="1"/>
  <c r="U87" i="1"/>
  <c r="V87" i="1" s="1"/>
  <c r="W87" i="1" s="1"/>
  <c r="O87" i="1"/>
  <c r="AA86" i="1"/>
  <c r="Z86" i="1"/>
  <c r="Y86" i="1"/>
  <c r="V86" i="1"/>
  <c r="W86" i="1" s="1"/>
  <c r="U86" i="1"/>
  <c r="O86" i="1"/>
  <c r="AA85" i="1"/>
  <c r="V85" i="1"/>
  <c r="D85" i="1"/>
  <c r="O85" i="1" s="1"/>
  <c r="W85" i="1" s="1"/>
  <c r="AA84" i="1"/>
  <c r="Z84" i="1"/>
  <c r="Y84" i="1"/>
  <c r="V84" i="1"/>
  <c r="U84" i="1"/>
  <c r="O84" i="1"/>
  <c r="W84" i="1" s="1"/>
  <c r="Z83" i="1"/>
  <c r="AA83" i="1" s="1"/>
  <c r="Y83" i="1"/>
  <c r="U83" i="1"/>
  <c r="V83" i="1" s="1"/>
  <c r="O83" i="1"/>
  <c r="W83" i="1" s="1"/>
  <c r="Z82" i="1"/>
  <c r="Y82" i="1"/>
  <c r="AA82" i="1" s="1"/>
  <c r="U82" i="1"/>
  <c r="V82" i="1" s="1"/>
  <c r="O82" i="1"/>
  <c r="Z81" i="1"/>
  <c r="Y81" i="1"/>
  <c r="AA81" i="1" s="1"/>
  <c r="U81" i="1"/>
  <c r="V81" i="1" s="1"/>
  <c r="W81" i="1" s="1"/>
  <c r="O81" i="1"/>
  <c r="AA80" i="1"/>
  <c r="Z80" i="1"/>
  <c r="Y80" i="1"/>
  <c r="V80" i="1"/>
  <c r="W80" i="1" s="1"/>
  <c r="U80" i="1"/>
  <c r="O80" i="1"/>
  <c r="Z79" i="1"/>
  <c r="Y79" i="1"/>
  <c r="AA79" i="1" s="1"/>
  <c r="U79" i="1"/>
  <c r="V79" i="1" s="1"/>
  <c r="W79" i="1" s="1"/>
  <c r="O79" i="1"/>
  <c r="Z78" i="1"/>
  <c r="Y78" i="1"/>
  <c r="AA78" i="1" s="1"/>
  <c r="U78" i="1"/>
  <c r="V78" i="1" s="1"/>
  <c r="O78" i="1"/>
  <c r="Z77" i="1"/>
  <c r="Y77" i="1"/>
  <c r="AA77" i="1" s="1"/>
  <c r="U77" i="1"/>
  <c r="V77" i="1" s="1"/>
  <c r="W77" i="1" s="1"/>
  <c r="O77" i="1"/>
  <c r="AA76" i="1"/>
  <c r="Z76" i="1"/>
  <c r="Y76" i="1"/>
  <c r="V76" i="1"/>
  <c r="W76" i="1" s="1"/>
  <c r="U76" i="1"/>
  <c r="O76" i="1"/>
  <c r="Z75" i="1"/>
  <c r="Y75" i="1"/>
  <c r="AA75" i="1" s="1"/>
  <c r="U75" i="1"/>
  <c r="V75" i="1" s="1"/>
  <c r="O75" i="1"/>
  <c r="Z74" i="1"/>
  <c r="Y74" i="1"/>
  <c r="AA74" i="1" s="1"/>
  <c r="U74" i="1"/>
  <c r="V74" i="1" s="1"/>
  <c r="O74" i="1"/>
  <c r="W74" i="1" s="1"/>
  <c r="AA73" i="1"/>
  <c r="V73" i="1"/>
  <c r="O73" i="1"/>
  <c r="W73" i="1" s="1"/>
  <c r="D73" i="1"/>
  <c r="D89" i="1" s="1"/>
  <c r="Z72" i="1"/>
  <c r="Y72" i="1"/>
  <c r="AA72" i="1" s="1"/>
  <c r="U72" i="1"/>
  <c r="V72" i="1" s="1"/>
  <c r="O72" i="1"/>
  <c r="W72" i="1" s="1"/>
  <c r="Z71" i="1"/>
  <c r="Y71" i="1"/>
  <c r="AA71" i="1" s="1"/>
  <c r="U71" i="1"/>
  <c r="V71" i="1" s="1"/>
  <c r="W71" i="1" s="1"/>
  <c r="O71" i="1"/>
  <c r="AA70" i="1"/>
  <c r="Z70" i="1"/>
  <c r="Y70" i="1"/>
  <c r="V70" i="1"/>
  <c r="W70" i="1" s="1"/>
  <c r="U70" i="1"/>
  <c r="O70" i="1"/>
  <c r="Z69" i="1"/>
  <c r="Y69" i="1"/>
  <c r="AA69" i="1" s="1"/>
  <c r="U69" i="1"/>
  <c r="V69" i="1" s="1"/>
  <c r="W69" i="1" s="1"/>
  <c r="O69" i="1"/>
  <c r="Z68" i="1"/>
  <c r="Z89" i="1" s="1"/>
  <c r="Y68" i="1"/>
  <c r="Y89" i="1" s="1"/>
  <c r="U68" i="1"/>
  <c r="U89" i="1" s="1"/>
  <c r="O68" i="1"/>
  <c r="O89" i="1" s="1"/>
  <c r="X65" i="1"/>
  <c r="T65" i="1"/>
  <c r="S65" i="1"/>
  <c r="R65" i="1"/>
  <c r="Q65" i="1"/>
  <c r="P65" i="1"/>
  <c r="N65" i="1"/>
  <c r="M65" i="1"/>
  <c r="H65" i="1"/>
  <c r="G65" i="1"/>
  <c r="F65" i="1"/>
  <c r="D65" i="1"/>
  <c r="AA64" i="1"/>
  <c r="Z64" i="1"/>
  <c r="Y64" i="1"/>
  <c r="V64" i="1"/>
  <c r="W64" i="1" s="1"/>
  <c r="U64" i="1"/>
  <c r="O64" i="1"/>
  <c r="Z63" i="1"/>
  <c r="Y63" i="1"/>
  <c r="AA63" i="1" s="1"/>
  <c r="U63" i="1"/>
  <c r="V63" i="1" s="1"/>
  <c r="W63" i="1" s="1"/>
  <c r="O63" i="1"/>
  <c r="Z62" i="1"/>
  <c r="Y62" i="1"/>
  <c r="AA62" i="1" s="1"/>
  <c r="U62" i="1"/>
  <c r="V62" i="1" s="1"/>
  <c r="O62" i="1"/>
  <c r="Z61" i="1"/>
  <c r="Y61" i="1"/>
  <c r="AA61" i="1" s="1"/>
  <c r="U61" i="1"/>
  <c r="V61" i="1" s="1"/>
  <c r="W61" i="1" s="1"/>
  <c r="O61" i="1"/>
  <c r="AA60" i="1"/>
  <c r="AA65" i="1" s="1"/>
  <c r="Z60" i="1"/>
  <c r="Z65" i="1" s="1"/>
  <c r="Y60" i="1"/>
  <c r="Y65" i="1" s="1"/>
  <c r="V60" i="1"/>
  <c r="U60" i="1"/>
  <c r="U65" i="1" s="1"/>
  <c r="O60" i="1"/>
  <c r="W60" i="1" s="1"/>
  <c r="X57" i="1"/>
  <c r="T57" i="1"/>
  <c r="S57" i="1"/>
  <c r="R57" i="1"/>
  <c r="Q57" i="1"/>
  <c r="P57" i="1"/>
  <c r="N57" i="1"/>
  <c r="M57" i="1"/>
  <c r="L57" i="1"/>
  <c r="K57" i="1"/>
  <c r="J57" i="1"/>
  <c r="I57" i="1"/>
  <c r="H57" i="1"/>
  <c r="G57" i="1"/>
  <c r="F57" i="1"/>
  <c r="D57" i="1"/>
  <c r="Z56" i="1"/>
  <c r="Y56" i="1"/>
  <c r="AA56" i="1" s="1"/>
  <c r="U56" i="1"/>
  <c r="V56" i="1" s="1"/>
  <c r="O56" i="1"/>
  <c r="Z55" i="1"/>
  <c r="Y55" i="1"/>
  <c r="AA55" i="1" s="1"/>
  <c r="U55" i="1"/>
  <c r="V55" i="1" s="1"/>
  <c r="W55" i="1" s="1"/>
  <c r="O55" i="1"/>
  <c r="Z54" i="1"/>
  <c r="Y54" i="1"/>
  <c r="AA54" i="1" s="1"/>
  <c r="V54" i="1"/>
  <c r="W54" i="1" s="1"/>
  <c r="U54" i="1"/>
  <c r="O54" i="1"/>
  <c r="Z53" i="1"/>
  <c r="Y53" i="1"/>
  <c r="AA53" i="1" s="1"/>
  <c r="U53" i="1"/>
  <c r="V53" i="1" s="1"/>
  <c r="W53" i="1" s="1"/>
  <c r="O53" i="1"/>
  <c r="Z52" i="1"/>
  <c r="Y52" i="1"/>
  <c r="AA52" i="1" s="1"/>
  <c r="U52" i="1"/>
  <c r="V52" i="1" s="1"/>
  <c r="O52" i="1"/>
  <c r="W52" i="1" s="1"/>
  <c r="Z51" i="1"/>
  <c r="Y51" i="1"/>
  <c r="AA51" i="1" s="1"/>
  <c r="U51" i="1"/>
  <c r="V51" i="1" s="1"/>
  <c r="O51" i="1"/>
  <c r="W51" i="1" s="1"/>
  <c r="AA50" i="1"/>
  <c r="Z50" i="1"/>
  <c r="Y50" i="1"/>
  <c r="U50" i="1"/>
  <c r="V50" i="1" s="1"/>
  <c r="O50" i="1"/>
  <c r="Z49" i="1"/>
  <c r="AA49" i="1" s="1"/>
  <c r="Y49" i="1"/>
  <c r="U49" i="1"/>
  <c r="V49" i="1" s="1"/>
  <c r="O49" i="1"/>
  <c r="W49" i="1" s="1"/>
  <c r="Z48" i="1"/>
  <c r="Y48" i="1"/>
  <c r="AA48" i="1" s="1"/>
  <c r="U48" i="1"/>
  <c r="V48" i="1" s="1"/>
  <c r="O48" i="1"/>
  <c r="Z47" i="1"/>
  <c r="Y47" i="1"/>
  <c r="AA47" i="1" s="1"/>
  <c r="U47" i="1"/>
  <c r="V47" i="1" s="1"/>
  <c r="W47" i="1" s="1"/>
  <c r="O47" i="1"/>
  <c r="AA46" i="1"/>
  <c r="V46" i="1"/>
  <c r="O46" i="1"/>
  <c r="W46" i="1" s="1"/>
  <c r="AA45" i="1"/>
  <c r="Z45" i="1"/>
  <c r="Y45" i="1"/>
  <c r="U45" i="1"/>
  <c r="V45" i="1" s="1"/>
  <c r="O45" i="1"/>
  <c r="W45" i="1" s="1"/>
  <c r="Z44" i="1"/>
  <c r="Z57" i="1" s="1"/>
  <c r="Y44" i="1"/>
  <c r="U44" i="1"/>
  <c r="V44" i="1" s="1"/>
  <c r="W44" i="1" s="1"/>
  <c r="O44" i="1"/>
  <c r="Z43" i="1"/>
  <c r="Y43" i="1"/>
  <c r="AA43" i="1" s="1"/>
  <c r="U43" i="1"/>
  <c r="V43" i="1" s="1"/>
  <c r="O43" i="1"/>
  <c r="W43" i="1" s="1"/>
  <c r="Z42" i="1"/>
  <c r="Y42" i="1"/>
  <c r="AA42" i="1" s="1"/>
  <c r="U42" i="1"/>
  <c r="V42" i="1" s="1"/>
  <c r="W42" i="1" s="1"/>
  <c r="O42" i="1"/>
  <c r="Z41" i="1"/>
  <c r="Y41" i="1"/>
  <c r="AA41" i="1" s="1"/>
  <c r="V41" i="1"/>
  <c r="W41" i="1" s="1"/>
  <c r="U41" i="1"/>
  <c r="O41" i="1"/>
  <c r="Z40" i="1"/>
  <c r="Y40" i="1"/>
  <c r="AA40" i="1" s="1"/>
  <c r="U40" i="1"/>
  <c r="V40" i="1" s="1"/>
  <c r="W40" i="1" s="1"/>
  <c r="O40" i="1"/>
  <c r="Z39" i="1"/>
  <c r="Y39" i="1"/>
  <c r="AA39" i="1" s="1"/>
  <c r="U39" i="1"/>
  <c r="V39" i="1" s="1"/>
  <c r="O39" i="1"/>
  <c r="Z38" i="1"/>
  <c r="Y38" i="1"/>
  <c r="Y57" i="1" s="1"/>
  <c r="U38" i="1"/>
  <c r="U57" i="1" s="1"/>
  <c r="O38" i="1"/>
  <c r="O57" i="1" s="1"/>
  <c r="X34" i="1"/>
  <c r="T34" i="1"/>
  <c r="S34" i="1"/>
  <c r="R34" i="1"/>
  <c r="Q34" i="1"/>
  <c r="P34" i="1"/>
  <c r="N34" i="1"/>
  <c r="M34" i="1"/>
  <c r="L34" i="1"/>
  <c r="L91" i="1" s="1"/>
  <c r="K34" i="1"/>
  <c r="K91" i="1" s="1"/>
  <c r="J34" i="1"/>
  <c r="J91" i="1" s="1"/>
  <c r="I34" i="1"/>
  <c r="I91" i="1" s="1"/>
  <c r="H34" i="1"/>
  <c r="H91" i="1" s="1"/>
  <c r="G34" i="1"/>
  <c r="F34" i="1"/>
  <c r="E34" i="1"/>
  <c r="E91" i="1" s="1"/>
  <c r="D34" i="1"/>
  <c r="AA33" i="1"/>
  <c r="Z33" i="1"/>
  <c r="Y33" i="1"/>
  <c r="V33" i="1"/>
  <c r="U33" i="1"/>
  <c r="O33" i="1"/>
  <c r="W33" i="1" s="1"/>
  <c r="Z32" i="1"/>
  <c r="AA32" i="1" s="1"/>
  <c r="Y32" i="1"/>
  <c r="U32" i="1"/>
  <c r="V32" i="1" s="1"/>
  <c r="W32" i="1" s="1"/>
  <c r="O32" i="1"/>
  <c r="Z31" i="1"/>
  <c r="Y31" i="1"/>
  <c r="AA31" i="1" s="1"/>
  <c r="U31" i="1"/>
  <c r="V31" i="1" s="1"/>
  <c r="O31" i="1"/>
  <c r="Z30" i="1"/>
  <c r="Y30" i="1"/>
  <c r="AA30" i="1" s="1"/>
  <c r="U30" i="1"/>
  <c r="V30" i="1" s="1"/>
  <c r="W30" i="1" s="1"/>
  <c r="O30" i="1"/>
  <c r="Z29" i="1"/>
  <c r="Z34" i="1" s="1"/>
  <c r="Y29" i="1"/>
  <c r="AA29" i="1" s="1"/>
  <c r="V29" i="1"/>
  <c r="V34" i="1" s="1"/>
  <c r="U29" i="1"/>
  <c r="U34" i="1" s="1"/>
  <c r="O29" i="1"/>
  <c r="O34" i="1" s="1"/>
  <c r="X26" i="1"/>
  <c r="T26" i="1"/>
  <c r="S26" i="1"/>
  <c r="R26" i="1"/>
  <c r="Q26" i="1"/>
  <c r="P26" i="1"/>
  <c r="N26" i="1"/>
  <c r="M26" i="1"/>
  <c r="G26" i="1"/>
  <c r="G91" i="1" s="1"/>
  <c r="F26" i="1"/>
  <c r="D26" i="1"/>
  <c r="Z25" i="1"/>
  <c r="Y25" i="1"/>
  <c r="AA25" i="1" s="1"/>
  <c r="U25" i="1"/>
  <c r="V25" i="1" s="1"/>
  <c r="W25" i="1" s="1"/>
  <c r="O25" i="1"/>
  <c r="Z24" i="1"/>
  <c r="Y24" i="1"/>
  <c r="AA24" i="1" s="1"/>
  <c r="V24" i="1"/>
  <c r="U24" i="1"/>
  <c r="O24" i="1"/>
  <c r="W24" i="1" s="1"/>
  <c r="Z23" i="1"/>
  <c r="Y23" i="1"/>
  <c r="AA23" i="1" s="1"/>
  <c r="U23" i="1"/>
  <c r="V23" i="1" s="1"/>
  <c r="W23" i="1" s="1"/>
  <c r="O23" i="1"/>
  <c r="AA22" i="1"/>
  <c r="Z22" i="1"/>
  <c r="Y22" i="1"/>
  <c r="U22" i="1"/>
  <c r="V22" i="1" s="1"/>
  <c r="O22" i="1"/>
  <c r="W22" i="1" s="1"/>
  <c r="Z21" i="1"/>
  <c r="Y21" i="1"/>
  <c r="AA21" i="1" s="1"/>
  <c r="U21" i="1"/>
  <c r="V21" i="1" s="1"/>
  <c r="O21" i="1"/>
  <c r="AA20" i="1"/>
  <c r="Z20" i="1"/>
  <c r="Y20" i="1"/>
  <c r="U20" i="1"/>
  <c r="V20" i="1" s="1"/>
  <c r="O20" i="1"/>
  <c r="W20" i="1" s="1"/>
  <c r="Z19" i="1"/>
  <c r="AA19" i="1" s="1"/>
  <c r="Y19" i="1"/>
  <c r="U19" i="1"/>
  <c r="V19" i="1" s="1"/>
  <c r="W19" i="1" s="1"/>
  <c r="O19" i="1"/>
  <c r="Z18" i="1"/>
  <c r="Y18" i="1"/>
  <c r="AA18" i="1" s="1"/>
  <c r="V18" i="1"/>
  <c r="U18" i="1"/>
  <c r="O18" i="1"/>
  <c r="W18" i="1" s="1"/>
  <c r="Z17" i="1"/>
  <c r="Y17" i="1"/>
  <c r="AA17" i="1" s="1"/>
  <c r="U17" i="1"/>
  <c r="V17" i="1" s="1"/>
  <c r="W17" i="1" s="1"/>
  <c r="O17" i="1"/>
  <c r="Z16" i="1"/>
  <c r="Y16" i="1"/>
  <c r="AA16" i="1" s="1"/>
  <c r="V16" i="1"/>
  <c r="U16" i="1"/>
  <c r="O16" i="1"/>
  <c r="W16" i="1" s="1"/>
  <c r="Z15" i="1"/>
  <c r="Y15" i="1"/>
  <c r="AA15" i="1" s="1"/>
  <c r="U15" i="1"/>
  <c r="V15" i="1" s="1"/>
  <c r="W15" i="1" s="1"/>
  <c r="O15" i="1"/>
  <c r="AA14" i="1"/>
  <c r="Z14" i="1"/>
  <c r="Y14" i="1"/>
  <c r="U14" i="1"/>
  <c r="V14" i="1" s="1"/>
  <c r="O14" i="1"/>
  <c r="Z13" i="1"/>
  <c r="Z26" i="1" s="1"/>
  <c r="Y13" i="1"/>
  <c r="Y26" i="1" s="1"/>
  <c r="U13" i="1"/>
  <c r="V13" i="1" s="1"/>
  <c r="O13" i="1"/>
  <c r="W13" i="1" s="1"/>
  <c r="X10" i="1"/>
  <c r="X91" i="1" s="1"/>
  <c r="T10" i="1"/>
  <c r="T91" i="1" s="1"/>
  <c r="S10" i="1"/>
  <c r="S91" i="1" s="1"/>
  <c r="R10" i="1"/>
  <c r="R91" i="1" s="1"/>
  <c r="Q10" i="1"/>
  <c r="Q91" i="1" s="1"/>
  <c r="P10" i="1"/>
  <c r="P91" i="1" s="1"/>
  <c r="N10" i="1"/>
  <c r="N91" i="1" s="1"/>
  <c r="M10" i="1"/>
  <c r="M91" i="1" s="1"/>
  <c r="F10" i="1"/>
  <c r="F91" i="1" s="1"/>
  <c r="D10" i="1"/>
  <c r="D91" i="1" s="1"/>
  <c r="Z9" i="1"/>
  <c r="Y9" i="1"/>
  <c r="AA9" i="1" s="1"/>
  <c r="U9" i="1"/>
  <c r="V9" i="1" s="1"/>
  <c r="O9" i="1"/>
  <c r="W9" i="1" s="1"/>
  <c r="AA8" i="1"/>
  <c r="Z8" i="1"/>
  <c r="Y8" i="1"/>
  <c r="Y10" i="1" s="1"/>
  <c r="U8" i="1"/>
  <c r="V8" i="1" s="1"/>
  <c r="O8" i="1"/>
  <c r="W8" i="1" s="1"/>
  <c r="Z7" i="1"/>
  <c r="AA7" i="1" s="1"/>
  <c r="AA10" i="1" s="1"/>
  <c r="Y7" i="1"/>
  <c r="U7" i="1"/>
  <c r="V7" i="1" s="1"/>
  <c r="O7" i="1"/>
  <c r="O10" i="1" s="1"/>
  <c r="AA34" i="1" l="1"/>
  <c r="W56" i="1"/>
  <c r="Y91" i="1"/>
  <c r="V26" i="1"/>
  <c r="W39" i="1"/>
  <c r="W88" i="1"/>
  <c r="V10" i="1"/>
  <c r="W7" i="1"/>
  <c r="W10" i="1" s="1"/>
  <c r="W14" i="1"/>
  <c r="W21" i="1"/>
  <c r="W26" i="1" s="1"/>
  <c r="W65" i="1"/>
  <c r="W78" i="1"/>
  <c r="W31" i="1"/>
  <c r="W48" i="1"/>
  <c r="W50" i="1"/>
  <c r="V65" i="1"/>
  <c r="W62" i="1"/>
  <c r="W75" i="1"/>
  <c r="W82" i="1"/>
  <c r="Y34" i="1"/>
  <c r="AA68" i="1"/>
  <c r="AA89" i="1" s="1"/>
  <c r="Z10" i="1"/>
  <c r="Z91" i="1" s="1"/>
  <c r="AA13" i="1"/>
  <c r="AA26" i="1" s="1"/>
  <c r="AA91" i="1" s="1"/>
  <c r="U26" i="1"/>
  <c r="AA38" i="1"/>
  <c r="AA57" i="1" s="1"/>
  <c r="O26" i="1"/>
  <c r="O91" i="1" s="1"/>
  <c r="W29" i="1"/>
  <c r="W34" i="1" s="1"/>
  <c r="AA44" i="1"/>
  <c r="U10" i="1"/>
  <c r="U91" i="1" s="1"/>
  <c r="V68" i="1"/>
  <c r="V89" i="1" s="1"/>
  <c r="E93" i="1"/>
  <c r="E95" i="1" s="1"/>
  <c r="V38" i="1"/>
  <c r="V57" i="1" s="1"/>
  <c r="O65" i="1"/>
  <c r="W38" i="1"/>
  <c r="W57" i="1" s="1"/>
  <c r="V91" i="1" l="1"/>
  <c r="W68" i="1"/>
  <c r="W89" i="1" s="1"/>
  <c r="W91" i="1"/>
</calcChain>
</file>

<file path=xl/sharedStrings.xml><?xml version="1.0" encoding="utf-8"?>
<sst xmlns="http://schemas.openxmlformats.org/spreadsheetml/2006/main" count="253" uniqueCount="215">
  <si>
    <t>2DA JULIO 2026</t>
  </si>
  <si>
    <t>Código</t>
  </si>
  <si>
    <t>Empleado</t>
  </si>
  <si>
    <t>Nombramiento</t>
  </si>
  <si>
    <t>Sueldo</t>
  </si>
  <si>
    <t>DIAS LABORADOS</t>
  </si>
  <si>
    <t xml:space="preserve">PRESTAMO PENSIONES </t>
  </si>
  <si>
    <t xml:space="preserve">DEVOLUCION </t>
  </si>
  <si>
    <t>PRESTAMO MEDIANO PLAZO</t>
  </si>
  <si>
    <t>PRESTAMO HIPOTECARIO</t>
  </si>
  <si>
    <t>FONDO DE GARANTIA P H</t>
  </si>
  <si>
    <t>PRESTAMO LIQUIDES MEDIANO PLAZO</t>
  </si>
  <si>
    <t>FONDO DE GARANTIA MEDIANO PLAZO</t>
  </si>
  <si>
    <t xml:space="preserve">DESCUENTO FALTAS Y RETARDOS  </t>
  </si>
  <si>
    <t>DEVOLUCION RETROACTIVA DE APORTACION A PENSIONES</t>
  </si>
  <si>
    <t>*TOTAL* *PERCEPCIONES*</t>
  </si>
  <si>
    <t>Subsidio al empleo</t>
  </si>
  <si>
    <t xml:space="preserve">I.S.R. </t>
  </si>
  <si>
    <t>I.S.R. (sp)</t>
  </si>
  <si>
    <t xml:space="preserve">AJUSTE AL NETO </t>
  </si>
  <si>
    <t>PENSION ALIMENTICIA</t>
  </si>
  <si>
    <t>Pensiones del Estado</t>
  </si>
  <si>
    <t>*TOTAL* *DEDUCCIONES*</t>
  </si>
  <si>
    <t>*NETO A PAGAR*</t>
  </si>
  <si>
    <t>IMSS PATRONAL</t>
  </si>
  <si>
    <t>CUOTAS A  PENSIONES  (IPEJAL 11.5% MAS 6.0% ADICIONAL)</t>
  </si>
  <si>
    <t>SEDAR PAT. PENSIONES DEL ESTADO</t>
  </si>
  <si>
    <t>*OBLIGACIONES PATRONALES*</t>
  </si>
  <si>
    <t>DEPARTAMENTO 1</t>
  </si>
  <si>
    <t>DIRECCION GENERAL</t>
  </si>
  <si>
    <t>DG04</t>
  </si>
  <si>
    <t>Esparza Andrade Mayra Beatriz</t>
  </si>
  <si>
    <t>Directora General</t>
  </si>
  <si>
    <t>DG05</t>
  </si>
  <si>
    <t>Cerero Martinez Arcelia Citlalli</t>
  </si>
  <si>
    <t>Asistente de Dirección</t>
  </si>
  <si>
    <t>DG06</t>
  </si>
  <si>
    <t>V A C A N T E</t>
  </si>
  <si>
    <t>Comunicación Social</t>
  </si>
  <si>
    <t>TOTAL DEPARTAMENTO</t>
  </si>
  <si>
    <t>DEPARTAMENTO 2</t>
  </si>
  <si>
    <t>JEFATURA ADMINISTRATIVA</t>
  </si>
  <si>
    <t>JA04</t>
  </si>
  <si>
    <t xml:space="preserve">Loera Gonzalez Gabriela Marisol </t>
  </si>
  <si>
    <t>Direccion Administrativa</t>
  </si>
  <si>
    <t>JA53</t>
  </si>
  <si>
    <t>Martinez Flores Juan Ignacio</t>
  </si>
  <si>
    <t>Jefatura Juridica</t>
  </si>
  <si>
    <t>JA06</t>
  </si>
  <si>
    <t>Sanchez Garcia Jeronimo</t>
  </si>
  <si>
    <t>Jefatura de Vinculacion Administrativa</t>
  </si>
  <si>
    <t>JA08</t>
  </si>
  <si>
    <t>Martínez Ibarra José de Jesús</t>
  </si>
  <si>
    <t>Mantenimiento</t>
  </si>
  <si>
    <t>JA09</t>
  </si>
  <si>
    <t xml:space="preserve">Nieves Servin Diego Alberto </t>
  </si>
  <si>
    <t>JA10</t>
  </si>
  <si>
    <t>Zúñiga Reynaga Yolanda</t>
  </si>
  <si>
    <t>Auxiliar General</t>
  </si>
  <si>
    <t>JA54</t>
  </si>
  <si>
    <t>Guzman Lopez Juan Luis</t>
  </si>
  <si>
    <t>Recursos Materiales</t>
  </si>
  <si>
    <t>JA40</t>
  </si>
  <si>
    <t xml:space="preserve">Perez Gonzalez Maria Laura </t>
  </si>
  <si>
    <t>JA42</t>
  </si>
  <si>
    <t>Rodriguez Ramirez Xochitl</t>
  </si>
  <si>
    <t xml:space="preserve">Monitor </t>
  </si>
  <si>
    <t>JA55</t>
  </si>
  <si>
    <t>Flores Rubio Mayra Jazmin</t>
  </si>
  <si>
    <t>Auxiliar Administrativo</t>
  </si>
  <si>
    <t>JA45</t>
  </si>
  <si>
    <t>Flores Pozos Julio Cesar</t>
  </si>
  <si>
    <t>Coordinador Administrativo</t>
  </si>
  <si>
    <t>JA57</t>
  </si>
  <si>
    <t>Martinez Torres Noemi</t>
  </si>
  <si>
    <t>Encargada de Archivo</t>
  </si>
  <si>
    <t>JA56</t>
  </si>
  <si>
    <t>Topete Rosales Maria de Lourdes</t>
  </si>
  <si>
    <t>DEPARTAMENTO 4</t>
  </si>
  <si>
    <t>AREA MEDICA Y FISICA</t>
  </si>
  <si>
    <t>AM13</t>
  </si>
  <si>
    <t>Alatorre Rea Walter</t>
  </si>
  <si>
    <t>Medico</t>
  </si>
  <si>
    <t>AF12</t>
  </si>
  <si>
    <t>Rivas Tejeda Carlos Alberto</t>
  </si>
  <si>
    <t>Terapeuta Físico</t>
  </si>
  <si>
    <t>AF14</t>
  </si>
  <si>
    <t>Arriaga Gómez Mariana</t>
  </si>
  <si>
    <t>Terapeuta Psicomotriz</t>
  </si>
  <si>
    <t>AF15</t>
  </si>
  <si>
    <t>Olivares Morales Maria Ursula</t>
  </si>
  <si>
    <t>AE31</t>
  </si>
  <si>
    <t>Villegas Ramirez Iyari</t>
  </si>
  <si>
    <t>Terapeuta Fisico</t>
  </si>
  <si>
    <t>DEPARTAMENTO 5</t>
  </si>
  <si>
    <t>AREA ESPECIALIDADES</t>
  </si>
  <si>
    <t>AE16</t>
  </si>
  <si>
    <t>Terapeuta  (DI)</t>
  </si>
  <si>
    <t>Cantera Ramirez Ana Elizabeth</t>
  </si>
  <si>
    <t>Estimulacion Sensorial</t>
  </si>
  <si>
    <t>AE17</t>
  </si>
  <si>
    <t>Chavez Martinez Elba Roxana</t>
  </si>
  <si>
    <t>AT27</t>
  </si>
  <si>
    <t>Alvaro Oropeza Anabel</t>
  </si>
  <si>
    <t>Terapeuta  Cognitiva</t>
  </si>
  <si>
    <t>AE20</t>
  </si>
  <si>
    <t>Plascencia González Paola Viridiana</t>
  </si>
  <si>
    <t>Psicóloga</t>
  </si>
  <si>
    <t>AE55</t>
  </si>
  <si>
    <t>Ortiz Anguiano Miriam Fabiola</t>
  </si>
  <si>
    <t>AT37</t>
  </si>
  <si>
    <t>Aguila Garcia Brenda Karol</t>
  </si>
  <si>
    <t>Psicologa</t>
  </si>
  <si>
    <t>AE67</t>
  </si>
  <si>
    <t>Garcia Jimenez Noelia</t>
  </si>
  <si>
    <t>Terapeuta Lenguaje</t>
  </si>
  <si>
    <t>AE24</t>
  </si>
  <si>
    <t>Ortiz Anguiano Nélida Guadalupe</t>
  </si>
  <si>
    <t>JA11</t>
  </si>
  <si>
    <t xml:space="preserve">Silva Díaz Angélica Araceli </t>
  </si>
  <si>
    <t>Vinculacion y seguimiento</t>
  </si>
  <si>
    <t>AE68</t>
  </si>
  <si>
    <t>Santillan Salcedo Berenice Concepcion</t>
  </si>
  <si>
    <t>AE26</t>
  </si>
  <si>
    <t>Navarro Sarabia Diana Cristina</t>
  </si>
  <si>
    <t>Trabajadora Social</t>
  </si>
  <si>
    <t>AE30</t>
  </si>
  <si>
    <t>González Angulo Karla Angélica</t>
  </si>
  <si>
    <t>AT38</t>
  </si>
  <si>
    <t>Sanchez Noyola Alejandra</t>
  </si>
  <si>
    <t>Terapeuta en proyectos de capacitacion y empleabilidad ocupacional</t>
  </si>
  <si>
    <t>AE32</t>
  </si>
  <si>
    <t>Montero Jauregui Maribel</t>
  </si>
  <si>
    <t>AE36</t>
  </si>
  <si>
    <t>Gutierrez Rodriguez Pamela Areli</t>
  </si>
  <si>
    <t>Terapeuta en Autonomia e independencia</t>
  </si>
  <si>
    <t>JA51</t>
  </si>
  <si>
    <t>Escalante Garcia Refugio Miuret</t>
  </si>
  <si>
    <t>AE64</t>
  </si>
  <si>
    <t>Magaña Corbala Leobardo</t>
  </si>
  <si>
    <t>Jefatura de Operación</t>
  </si>
  <si>
    <t>AE65</t>
  </si>
  <si>
    <t>Garcia Mendoza Emmanuel</t>
  </si>
  <si>
    <t>Coordinador de Discapacidad Intelectual</t>
  </si>
  <si>
    <t>AE66</t>
  </si>
  <si>
    <t>Padilla Gomez Citlali Betzaida</t>
  </si>
  <si>
    <t>DEPARTAMENTO 6</t>
  </si>
  <si>
    <t>AREA TALLERES</t>
  </si>
  <si>
    <t>AE63</t>
  </si>
  <si>
    <t>Orozco Hernandez Zonia Sarahi</t>
  </si>
  <si>
    <t>Coordinador de Desarrollo y Proyectos para la vida</t>
  </si>
  <si>
    <t>AT28</t>
  </si>
  <si>
    <t>Ruiz Castorena Adriana Margarita</t>
  </si>
  <si>
    <t>Terapeuta en Habilidades sociales</t>
  </si>
  <si>
    <t>AT33</t>
  </si>
  <si>
    <t xml:space="preserve">Reyes Nava Vanessa Gabriela </t>
  </si>
  <si>
    <t>AT34</t>
  </si>
  <si>
    <t>Bañuelos Estrada Cinthya Mayela</t>
  </si>
  <si>
    <t>AT35</t>
  </si>
  <si>
    <t>Ledezma Valdivia Martin</t>
  </si>
  <si>
    <t>DEPARTAMENTO 7</t>
  </si>
  <si>
    <t>AREA ESPECIALIZADA EN AUTISMO</t>
  </si>
  <si>
    <t>AU01</t>
  </si>
  <si>
    <t>Tiscareño Padilla Blanca Rubi</t>
  </si>
  <si>
    <t>Estimulacion Cognitiva</t>
  </si>
  <si>
    <t>AU04</t>
  </si>
  <si>
    <t>Gomez Herrera Karina</t>
  </si>
  <si>
    <t>AU05</t>
  </si>
  <si>
    <t>Aguilar Mariscal Sara Paola</t>
  </si>
  <si>
    <t>AU06</t>
  </si>
  <si>
    <t>Jimenez Almaraz Liliana</t>
  </si>
  <si>
    <t>Terapeuta de Lenguaje</t>
  </si>
  <si>
    <t>AU07</t>
  </si>
  <si>
    <t>Romero Santillan Daniela</t>
  </si>
  <si>
    <t>Autonomia e Independencia</t>
  </si>
  <si>
    <t>AU08</t>
  </si>
  <si>
    <t>De la Concha Perales Ana Luisa</t>
  </si>
  <si>
    <t>Terapeuta en Motricidad</t>
  </si>
  <si>
    <t>AU09</t>
  </si>
  <si>
    <t>Sotelo Gutierrez Leydi Adilene.</t>
  </si>
  <si>
    <t>AU10</t>
  </si>
  <si>
    <t>De Santiago Velazquez Gabriela</t>
  </si>
  <si>
    <t>AU11</t>
  </si>
  <si>
    <t>Regalado Ortiz Mariana</t>
  </si>
  <si>
    <t>AU12</t>
  </si>
  <si>
    <t>Nazario Adame America Lizbeth</t>
  </si>
  <si>
    <t>AU13</t>
  </si>
  <si>
    <t>Aguilera Inda Stefany Aimee</t>
  </si>
  <si>
    <t>AU14</t>
  </si>
  <si>
    <t>Vazquez De la Cruz Karina</t>
  </si>
  <si>
    <t>AU19</t>
  </si>
  <si>
    <t>Olivarria Nieblas Karla Lorenia</t>
  </si>
  <si>
    <t>Coordinadora en Autismo</t>
  </si>
  <si>
    <t>AU17</t>
  </si>
  <si>
    <t>Terapeuta Ocupacional</t>
  </si>
  <si>
    <t>AU20</t>
  </si>
  <si>
    <t>Villegas Valenzuela Karla Mariela</t>
  </si>
  <si>
    <t>AU21</t>
  </si>
  <si>
    <t>Ramos Velazquez Galilea</t>
  </si>
  <si>
    <t>AE38</t>
  </si>
  <si>
    <t xml:space="preserve">Tabares Renteria Jovanny Gabriel </t>
  </si>
  <si>
    <t>AE43</t>
  </si>
  <si>
    <t>Espinoza Ramirez Jessica</t>
  </si>
  <si>
    <t>AE46</t>
  </si>
  <si>
    <t>Alatorre Rea Huber</t>
  </si>
  <si>
    <t>AE60</t>
  </si>
  <si>
    <t>De Santiago De la Cruz Araceli</t>
  </si>
  <si>
    <t>AE62</t>
  </si>
  <si>
    <t>Garcia Garcia Rojas Maria Janette Gabriela</t>
  </si>
  <si>
    <t>TOTALES</t>
  </si>
  <si>
    <t>Base para aportacion a pensiones</t>
  </si>
  <si>
    <t>Base para aportacion a vivienda</t>
  </si>
  <si>
    <t>JERONIMO SANCHEZ GARCIA</t>
  </si>
  <si>
    <t xml:space="preserve">GABRIELA MARISOL LOERA GONZALEZ 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</si>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</sst>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01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" fontId="1" fillId="0" borderId="1" xfId="0" applyNumberFormat="1" applyFont="1" applyBorder="1"/>
    <xf numFmtId="4" fontId="3" fillId="0" borderId="1" xfId="0" applyNumberFormat="1" applyFon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" fontId="1" fillId="3" borderId="1" xfId="0" applyNumberFormat="1" applyFont="1" applyFill="1" applyBorder="1"/>
    <xf numFmtId="4" fontId="9" fillId="4" borderId="1" xfId="0" applyNumberFormat="1" applyFont="1" applyFill="1" applyBorder="1"/>
    <xf numFmtId="4" fontId="0" fillId="0" borderId="1" xfId="0" applyNumberFormat="1" applyBorder="1"/>
    <xf numFmtId="2" fontId="1" fillId="5" borderId="1" xfId="0" applyNumberFormat="1" applyFont="1" applyFill="1" applyBorder="1"/>
    <xf numFmtId="44" fontId="1" fillId="0" borderId="1" xfId="0" applyNumberFormat="1" applyFont="1" applyBorder="1"/>
    <xf numFmtId="4" fontId="1" fillId="6" borderId="1" xfId="0" applyNumberFormat="1" applyFont="1" applyFill="1" applyBorder="1"/>
    <xf numFmtId="4" fontId="10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12" fillId="7" borderId="1" xfId="1" applyFont="1" applyFill="1" applyBorder="1"/>
    <xf numFmtId="0" fontId="1" fillId="0" borderId="1" xfId="0" applyFont="1" applyBorder="1" applyAlignment="1">
      <alignment wrapText="1"/>
    </xf>
    <xf numFmtId="4" fontId="13" fillId="0" borderId="1" xfId="0" applyNumberFormat="1" applyFont="1" applyBorder="1"/>
    <xf numFmtId="4" fontId="10" fillId="0" borderId="1" xfId="1" applyNumberFormat="1" applyFont="1" applyFill="1" applyBorder="1" applyAlignment="1">
      <alignment horizontal="center"/>
    </xf>
    <xf numFmtId="4" fontId="1" fillId="0" borderId="1" xfId="1" applyNumberFormat="1" applyFont="1" applyFill="1" applyBorder="1"/>
    <xf numFmtId="4" fontId="10" fillId="0" borderId="1" xfId="1" applyNumberFormat="1" applyFont="1" applyBorder="1" applyAlignment="1">
      <alignment horizontal="center"/>
    </xf>
    <xf numFmtId="2" fontId="1" fillId="0" borderId="1" xfId="0" applyNumberFormat="1" applyFont="1" applyBorder="1"/>
    <xf numFmtId="4" fontId="9" fillId="0" borderId="1" xfId="0" applyNumberFormat="1" applyFont="1" applyBorder="1"/>
    <xf numFmtId="4" fontId="1" fillId="5" borderId="1" xfId="0" applyNumberFormat="1" applyFont="1" applyFill="1" applyBorder="1"/>
    <xf numFmtId="4" fontId="9" fillId="8" borderId="1" xfId="0" applyNumberFormat="1" applyFont="1" applyFill="1" applyBorder="1"/>
    <xf numFmtId="44" fontId="1" fillId="3" borderId="1" xfId="0" applyNumberFormat="1" applyFont="1" applyFill="1" applyBorder="1"/>
    <xf numFmtId="4" fontId="2" fillId="0" borderId="1" xfId="0" applyNumberFormat="1" applyFont="1" applyBorder="1"/>
    <xf numFmtId="4" fontId="14" fillId="4" borderId="1" xfId="0" applyNumberFormat="1" applyFont="1" applyFill="1" applyBorder="1"/>
    <xf numFmtId="4" fontId="15" fillId="0" borderId="1" xfId="1" applyNumberFormat="1" applyFont="1" applyBorder="1"/>
    <xf numFmtId="4" fontId="4" fillId="0" borderId="1" xfId="1" applyNumberFormat="1" applyFont="1" applyBorder="1"/>
    <xf numFmtId="44" fontId="15" fillId="0" borderId="1" xfId="1" applyFont="1" applyBorder="1"/>
    <xf numFmtId="4" fontId="13" fillId="6" borderId="1" xfId="0" applyNumberFormat="1" applyFont="1" applyFill="1" applyBorder="1"/>
    <xf numFmtId="0" fontId="13" fillId="0" borderId="1" xfId="0" applyFont="1" applyBorder="1"/>
    <xf numFmtId="0" fontId="12" fillId="0" borderId="1" xfId="0" applyFont="1" applyBorder="1" applyAlignment="1">
      <alignment horizontal="right" wrapText="1"/>
    </xf>
    <xf numFmtId="4" fontId="12" fillId="9" borderId="1" xfId="0" applyNumberFormat="1" applyFont="1" applyFill="1" applyBorder="1"/>
    <xf numFmtId="4" fontId="12" fillId="0" borderId="0" xfId="0" applyNumberFormat="1" applyFont="1"/>
    <xf numFmtId="0" fontId="0" fillId="0" borderId="0" xfId="0" applyAlignment="1">
      <alignment wrapText="1"/>
    </xf>
    <xf numFmtId="44" fontId="11" fillId="0" borderId="0" xfId="0" applyNumberFormat="1" applyFont="1"/>
    <xf numFmtId="2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13607</xdr:rowOff>
    </xdr:from>
    <xdr:to>
      <xdr:col>2</xdr:col>
      <xdr:colOff>438150</xdr:colOff>
      <xdr:row>3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12CA1B-E459-458E-819E-626719F06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1" r="61781" b="33563"/>
        <a:stretch>
          <a:fillRect/>
        </a:stretch>
      </xdr:blipFill>
      <xdr:spPr>
        <a:xfrm>
          <a:off x="66676" y="13607"/>
          <a:ext cx="1895474" cy="815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D803-3D78-47D1-803B-5F2F0DEEF83C}">
  <dimension ref="A1:AA106"/>
  <sheetViews>
    <sheetView tabSelected="1" workbookViewId="0">
      <selection activeCell="E1" sqref="E1"/>
    </sheetView>
  </sheetViews>
  <sheetFormatPr baseColWidth="10" defaultRowHeight="15" x14ac:dyDescent="0.25"/>
  <sheetData>
    <row r="1" spans="1:27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</row>
    <row r="2" spans="1:27" ht="15.75" x14ac:dyDescent="0.2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2"/>
      <c r="Y2" s="2"/>
      <c r="Z2" s="2"/>
      <c r="AA2" s="2"/>
    </row>
    <row r="3" spans="1:27" ht="15.75" x14ac:dyDescent="0.25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2"/>
      <c r="Y3" s="2"/>
      <c r="Z3" s="2"/>
      <c r="AA3" s="2"/>
    </row>
    <row r="4" spans="1:27" ht="18.75" x14ac:dyDescent="0.2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67.5" x14ac:dyDescent="0.25">
      <c r="A5" s="7" t="s">
        <v>1</v>
      </c>
      <c r="B5" s="8" t="s">
        <v>2</v>
      </c>
      <c r="C5" s="8" t="s">
        <v>3</v>
      </c>
      <c r="D5" s="9" t="s">
        <v>4</v>
      </c>
      <c r="E5" s="9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10" t="s">
        <v>21</v>
      </c>
      <c r="V5" s="9" t="s">
        <v>22</v>
      </c>
      <c r="W5" s="11" t="s">
        <v>23</v>
      </c>
      <c r="X5" s="8" t="s">
        <v>24</v>
      </c>
      <c r="Y5" s="8" t="s">
        <v>25</v>
      </c>
      <c r="Z5" s="8" t="s">
        <v>26</v>
      </c>
      <c r="AA5" s="8" t="s">
        <v>27</v>
      </c>
    </row>
    <row r="6" spans="1:27" ht="23.25" x14ac:dyDescent="0.25">
      <c r="A6" s="12" t="s">
        <v>28</v>
      </c>
      <c r="B6" s="12" t="s">
        <v>29</v>
      </c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5"/>
      <c r="Y6" s="15"/>
      <c r="Z6" s="15"/>
      <c r="AA6" s="15"/>
    </row>
    <row r="7" spans="1:27" ht="64.5" x14ac:dyDescent="0.35">
      <c r="A7" s="16" t="s">
        <v>30</v>
      </c>
      <c r="B7" s="17" t="s">
        <v>31</v>
      </c>
      <c r="C7" s="16" t="s">
        <v>32</v>
      </c>
      <c r="D7" s="13">
        <v>27239.7</v>
      </c>
      <c r="E7" s="18">
        <v>15</v>
      </c>
      <c r="F7" s="13"/>
      <c r="G7" s="13"/>
      <c r="H7" s="13"/>
      <c r="I7" s="13"/>
      <c r="J7" s="13"/>
      <c r="K7" s="13"/>
      <c r="L7" s="13"/>
      <c r="M7" s="13"/>
      <c r="N7" s="13"/>
      <c r="O7" s="13">
        <f>D7+-M7</f>
        <v>27239.7</v>
      </c>
      <c r="P7" s="13">
        <v>0</v>
      </c>
      <c r="Q7" s="13"/>
      <c r="R7" s="13">
        <v>5098.1400000000003</v>
      </c>
      <c r="S7" s="13">
        <v>-0.01</v>
      </c>
      <c r="T7" s="13"/>
      <c r="U7" s="19">
        <f>ROUND(D7*0.115,2)</f>
        <v>3132.57</v>
      </c>
      <c r="V7" s="13">
        <f>SUM(R7:U7)+F7</f>
        <v>8230.7000000000007</v>
      </c>
      <c r="W7" s="20">
        <f>O7-V7</f>
        <v>19009</v>
      </c>
      <c r="X7" s="21">
        <v>1057.7</v>
      </c>
      <c r="Y7" s="13">
        <f>ROUND(+D7*17.5%,2)+ROUND(D7*3%,2)</f>
        <v>5584.1399999999994</v>
      </c>
      <c r="Z7" s="22">
        <f>ROUND(+D7*2%,2)</f>
        <v>544.79</v>
      </c>
      <c r="AA7" s="23">
        <f>SUM(X7:Z7)</f>
        <v>7186.6299999999992</v>
      </c>
    </row>
    <row r="8" spans="1:27" ht="64.5" x14ac:dyDescent="0.35">
      <c r="A8" s="16" t="s">
        <v>33</v>
      </c>
      <c r="B8" s="17" t="s">
        <v>34</v>
      </c>
      <c r="C8" s="16" t="s">
        <v>35</v>
      </c>
      <c r="D8" s="13">
        <v>8769.15</v>
      </c>
      <c r="E8" s="18">
        <v>15</v>
      </c>
      <c r="F8" s="24">
        <v>1115.78</v>
      </c>
      <c r="G8" s="13"/>
      <c r="H8" s="13"/>
      <c r="I8" s="13"/>
      <c r="J8" s="13"/>
      <c r="K8" s="13"/>
      <c r="L8" s="13"/>
      <c r="M8" s="25"/>
      <c r="N8" s="13"/>
      <c r="O8" s="13">
        <f>D8+-M8</f>
        <v>8769.15</v>
      </c>
      <c r="P8" s="13">
        <v>0</v>
      </c>
      <c r="Q8" s="13"/>
      <c r="R8" s="13">
        <v>941.34</v>
      </c>
      <c r="S8" s="13">
        <v>-0.02</v>
      </c>
      <c r="T8" s="13"/>
      <c r="U8" s="19">
        <f>ROUND(D8*0.115,2)</f>
        <v>1008.45</v>
      </c>
      <c r="V8" s="13">
        <f>SUM(R8:U8)+F8</f>
        <v>3065.55</v>
      </c>
      <c r="W8" s="20">
        <f>O8-V8</f>
        <v>5703.5999999999995</v>
      </c>
      <c r="X8" s="26">
        <v>536.54</v>
      </c>
      <c r="Y8" s="13">
        <f>ROUND(+D8*17.5%,2)+ROUND(D8*3%,2)</f>
        <v>1797.6699999999998</v>
      </c>
      <c r="Z8" s="22">
        <f>ROUND(+D8*2%,2)</f>
        <v>175.38</v>
      </c>
      <c r="AA8" s="23">
        <f>SUM(X8:Z8)</f>
        <v>2509.59</v>
      </c>
    </row>
    <row r="9" spans="1:27" ht="33" x14ac:dyDescent="0.35">
      <c r="A9" s="16" t="s">
        <v>36</v>
      </c>
      <c r="B9" s="17" t="s">
        <v>37</v>
      </c>
      <c r="C9" s="16" t="s">
        <v>38</v>
      </c>
      <c r="D9" s="13">
        <v>0</v>
      </c>
      <c r="E9" s="18">
        <v>15</v>
      </c>
      <c r="F9" s="13"/>
      <c r="G9" s="13"/>
      <c r="H9" s="13"/>
      <c r="I9" s="13"/>
      <c r="J9" s="13"/>
      <c r="K9" s="13"/>
      <c r="L9" s="13"/>
      <c r="M9" s="25"/>
      <c r="N9" s="13"/>
      <c r="O9" s="13">
        <f>D9+-M9</f>
        <v>0</v>
      </c>
      <c r="P9" s="13">
        <v>0</v>
      </c>
      <c r="Q9" s="13"/>
      <c r="R9" s="13">
        <v>0</v>
      </c>
      <c r="S9" s="13">
        <v>0</v>
      </c>
      <c r="T9" s="13"/>
      <c r="U9" s="19">
        <f>ROUND(D9*0.115,2)</f>
        <v>0</v>
      </c>
      <c r="V9" s="13">
        <f>SUM(R9:U9)+F9</f>
        <v>0</v>
      </c>
      <c r="W9" s="20">
        <f>O9-V9</f>
        <v>0</v>
      </c>
      <c r="X9" s="26">
        <v>0</v>
      </c>
      <c r="Y9" s="13">
        <f>ROUND(+D9*17.5%,2)+ROUND(D9*3%,2)</f>
        <v>0</v>
      </c>
      <c r="Z9" s="22">
        <f>ROUND(+D9*2%,2)</f>
        <v>0</v>
      </c>
      <c r="AA9" s="23">
        <f>SUM(X9:Z9)</f>
        <v>0</v>
      </c>
    </row>
    <row r="10" spans="1:27" ht="35.25" x14ac:dyDescent="0.3">
      <c r="A10" s="27" t="s">
        <v>39</v>
      </c>
      <c r="B10" s="28"/>
      <c r="C10" s="29"/>
      <c r="D10" s="30">
        <f>SUM(D7:D9)</f>
        <v>36008.85</v>
      </c>
      <c r="E10" s="30"/>
      <c r="F10" s="30">
        <f>SUM(F7:F9)</f>
        <v>1115.78</v>
      </c>
      <c r="G10" s="30"/>
      <c r="H10" s="30"/>
      <c r="I10" s="30"/>
      <c r="J10" s="30"/>
      <c r="K10" s="30"/>
      <c r="L10" s="30"/>
      <c r="M10" s="30">
        <f>SUM(M7:M9)</f>
        <v>0</v>
      </c>
      <c r="N10" s="30">
        <f>SUM(N7:N9)</f>
        <v>0</v>
      </c>
      <c r="O10" s="30">
        <f>SUM(O7:O9)</f>
        <v>36008.85</v>
      </c>
      <c r="P10" s="30">
        <f t="shared" ref="P10:AA10" si="0">SUM(P7:P9)</f>
        <v>0</v>
      </c>
      <c r="Q10" s="30">
        <f t="shared" si="0"/>
        <v>0</v>
      </c>
      <c r="R10" s="30">
        <f t="shared" si="0"/>
        <v>6039.4800000000005</v>
      </c>
      <c r="S10" s="30">
        <f t="shared" si="0"/>
        <v>-0.03</v>
      </c>
      <c r="T10" s="30">
        <f t="shared" si="0"/>
        <v>0</v>
      </c>
      <c r="U10" s="30">
        <f>SUM(U7:U9)</f>
        <v>4141.0200000000004</v>
      </c>
      <c r="V10" s="30">
        <f t="shared" si="0"/>
        <v>11296.25</v>
      </c>
      <c r="W10" s="30">
        <f>SUM(W7:W9)</f>
        <v>24712.6</v>
      </c>
      <c r="X10" s="30">
        <f t="shared" si="0"/>
        <v>1594.24</v>
      </c>
      <c r="Y10" s="30">
        <f t="shared" si="0"/>
        <v>7381.8099999999995</v>
      </c>
      <c r="Z10" s="30">
        <f t="shared" si="0"/>
        <v>720.17</v>
      </c>
      <c r="AA10" s="30">
        <f t="shared" si="0"/>
        <v>9696.2199999999993</v>
      </c>
    </row>
    <row r="11" spans="1:27" ht="18.75" x14ac:dyDescent="0.3">
      <c r="A11" s="31"/>
      <c r="B11" s="17"/>
      <c r="C11" s="3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32"/>
      <c r="X11" s="15"/>
      <c r="Y11" s="15"/>
      <c r="Z11" s="15"/>
      <c r="AA11" s="15"/>
    </row>
    <row r="12" spans="1:27" ht="48" x14ac:dyDescent="0.3">
      <c r="A12" s="12" t="s">
        <v>40</v>
      </c>
      <c r="B12" s="28" t="s">
        <v>41</v>
      </c>
      <c r="C12" s="3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32"/>
      <c r="X12" s="15"/>
      <c r="Y12" s="15"/>
      <c r="Z12" s="15"/>
      <c r="AA12" s="15"/>
    </row>
    <row r="13" spans="1:27" ht="64.5" x14ac:dyDescent="0.35">
      <c r="A13" s="31" t="s">
        <v>42</v>
      </c>
      <c r="B13" s="17" t="s">
        <v>43</v>
      </c>
      <c r="C13" s="16" t="s">
        <v>44</v>
      </c>
      <c r="D13" s="13">
        <v>18348.75</v>
      </c>
      <c r="E13" s="18">
        <v>15</v>
      </c>
      <c r="F13" s="24">
        <v>4121.09</v>
      </c>
      <c r="G13" s="13"/>
      <c r="H13" s="13"/>
      <c r="I13" s="13"/>
      <c r="J13" s="13"/>
      <c r="K13" s="13"/>
      <c r="L13" s="13"/>
      <c r="M13" s="33"/>
      <c r="N13" s="13"/>
      <c r="O13" s="13">
        <f>D13+-M13</f>
        <v>18348.75</v>
      </c>
      <c r="P13" s="13">
        <v>0</v>
      </c>
      <c r="Q13" s="13"/>
      <c r="R13" s="13">
        <v>3006.98</v>
      </c>
      <c r="S13" s="13">
        <v>-0.03</v>
      </c>
      <c r="T13" s="13"/>
      <c r="U13" s="19">
        <f t="shared" ref="U13:U25" si="1">ROUND(D13*0.115,2)</f>
        <v>2110.11</v>
      </c>
      <c r="V13" s="13">
        <f t="shared" ref="V13:V25" si="2">SUM(R13:U13)+F13</f>
        <v>9238.15</v>
      </c>
      <c r="W13" s="20">
        <f t="shared" ref="W13:W25" si="3">O13-V13</f>
        <v>9110.6</v>
      </c>
      <c r="X13" s="26">
        <v>806.84</v>
      </c>
      <c r="Y13" s="13">
        <f t="shared" ref="Y13:Y25" si="4">ROUND(+D13*17.5%,2)+ROUND(D13*3%,2)</f>
        <v>3761.4900000000002</v>
      </c>
      <c r="Z13" s="22">
        <f t="shared" ref="Z13:Z25" si="5">ROUND(+D13*2%,2)</f>
        <v>366.98</v>
      </c>
      <c r="AA13" s="23">
        <f t="shared" ref="AA13:AA25" si="6">SUM(X13:Z13)</f>
        <v>4935.3099999999995</v>
      </c>
    </row>
    <row r="14" spans="1:27" ht="48.75" x14ac:dyDescent="0.35">
      <c r="A14" s="16" t="s">
        <v>45</v>
      </c>
      <c r="B14" s="17" t="s">
        <v>46</v>
      </c>
      <c r="C14" s="16" t="s">
        <v>47</v>
      </c>
      <c r="D14" s="13">
        <v>14173.5</v>
      </c>
      <c r="E14" s="18">
        <v>15</v>
      </c>
      <c r="F14" s="24">
        <v>3549.3</v>
      </c>
      <c r="G14" s="13"/>
      <c r="H14" s="13"/>
      <c r="I14" s="13"/>
      <c r="J14" s="13"/>
      <c r="K14" s="13"/>
      <c r="L14" s="13"/>
      <c r="M14" s="33"/>
      <c r="N14" s="34"/>
      <c r="O14" s="13">
        <f t="shared" ref="O14:O25" si="7">D14+-M14</f>
        <v>14173.5</v>
      </c>
      <c r="P14" s="13"/>
      <c r="Q14" s="13"/>
      <c r="R14" s="13">
        <v>2095.71</v>
      </c>
      <c r="S14" s="13">
        <v>-0.06</v>
      </c>
      <c r="T14" s="13"/>
      <c r="U14" s="19">
        <f t="shared" si="1"/>
        <v>1629.95</v>
      </c>
      <c r="V14" s="13">
        <f t="shared" si="2"/>
        <v>7274.9000000000005</v>
      </c>
      <c r="W14" s="20">
        <f t="shared" si="3"/>
        <v>6898.5999999999995</v>
      </c>
      <c r="X14" s="26">
        <v>689.03</v>
      </c>
      <c r="Y14" s="13">
        <f t="shared" si="4"/>
        <v>2905.57</v>
      </c>
      <c r="Z14" s="22">
        <f t="shared" si="5"/>
        <v>283.47000000000003</v>
      </c>
      <c r="AA14" s="23">
        <f t="shared" si="6"/>
        <v>3878.0700000000006</v>
      </c>
    </row>
    <row r="15" spans="1:27" ht="61.5" x14ac:dyDescent="0.35">
      <c r="A15" s="31" t="s">
        <v>48</v>
      </c>
      <c r="B15" s="17" t="s">
        <v>49</v>
      </c>
      <c r="C15" s="16" t="s">
        <v>50</v>
      </c>
      <c r="D15" s="13">
        <v>14173.5</v>
      </c>
      <c r="E15" s="18">
        <v>15</v>
      </c>
      <c r="F15" s="13"/>
      <c r="G15" s="13"/>
      <c r="H15" s="13"/>
      <c r="I15" s="13"/>
      <c r="J15" s="13"/>
      <c r="K15" s="13"/>
      <c r="L15" s="13"/>
      <c r="M15" s="33">
        <v>24.75</v>
      </c>
      <c r="N15" s="34"/>
      <c r="O15" s="13">
        <f t="shared" si="7"/>
        <v>14148.75</v>
      </c>
      <c r="P15" s="13">
        <v>0</v>
      </c>
      <c r="Q15" s="13"/>
      <c r="R15" s="13">
        <v>2095.71</v>
      </c>
      <c r="S15" s="13">
        <v>0.09</v>
      </c>
      <c r="T15" s="13"/>
      <c r="U15" s="19">
        <f t="shared" si="1"/>
        <v>1629.95</v>
      </c>
      <c r="V15" s="13">
        <f t="shared" si="2"/>
        <v>3725.75</v>
      </c>
      <c r="W15" s="20">
        <f t="shared" si="3"/>
        <v>10423</v>
      </c>
      <c r="X15" s="26">
        <v>689.03</v>
      </c>
      <c r="Y15" s="13">
        <f t="shared" si="4"/>
        <v>2905.57</v>
      </c>
      <c r="Z15" s="22">
        <f t="shared" si="5"/>
        <v>283.47000000000003</v>
      </c>
      <c r="AA15" s="23">
        <f t="shared" si="6"/>
        <v>3878.0700000000006</v>
      </c>
    </row>
    <row r="16" spans="1:27" ht="48.75" x14ac:dyDescent="0.35">
      <c r="A16" s="31" t="s">
        <v>51</v>
      </c>
      <c r="B16" s="17" t="s">
        <v>52</v>
      </c>
      <c r="C16" s="16" t="s">
        <v>53</v>
      </c>
      <c r="D16" s="13">
        <v>6582.6</v>
      </c>
      <c r="E16" s="18">
        <v>15</v>
      </c>
      <c r="F16" s="24">
        <v>3123</v>
      </c>
      <c r="G16" s="13"/>
      <c r="H16" s="13"/>
      <c r="I16" s="13"/>
      <c r="J16" s="13"/>
      <c r="K16" s="13"/>
      <c r="L16" s="13"/>
      <c r="M16" s="35"/>
      <c r="N16" s="13"/>
      <c r="O16" s="13">
        <f t="shared" si="7"/>
        <v>6582.6</v>
      </c>
      <c r="P16" s="13">
        <v>0</v>
      </c>
      <c r="Q16" s="13"/>
      <c r="R16" s="13">
        <v>557.82000000000005</v>
      </c>
      <c r="S16" s="13">
        <v>-0.02</v>
      </c>
      <c r="T16" s="13"/>
      <c r="U16" s="19">
        <f t="shared" si="1"/>
        <v>757</v>
      </c>
      <c r="V16" s="13">
        <f t="shared" si="2"/>
        <v>4437.8</v>
      </c>
      <c r="W16" s="20">
        <f t="shared" si="3"/>
        <v>2144.8000000000002</v>
      </c>
      <c r="X16" s="26">
        <v>474.85</v>
      </c>
      <c r="Y16" s="13">
        <f t="shared" si="4"/>
        <v>1349.44</v>
      </c>
      <c r="Z16" s="22">
        <f t="shared" si="5"/>
        <v>131.65</v>
      </c>
      <c r="AA16" s="23">
        <f t="shared" si="6"/>
        <v>1955.94</v>
      </c>
    </row>
    <row r="17" spans="1:27" ht="64.5" x14ac:dyDescent="0.35">
      <c r="A17" s="16" t="s">
        <v>54</v>
      </c>
      <c r="B17" s="17" t="s">
        <v>55</v>
      </c>
      <c r="C17" s="16" t="s">
        <v>53</v>
      </c>
      <c r="D17" s="13">
        <v>6582.6</v>
      </c>
      <c r="E17" s="18">
        <v>15</v>
      </c>
      <c r="F17" s="24">
        <v>1342.18</v>
      </c>
      <c r="G17" s="13"/>
      <c r="H17" s="13"/>
      <c r="I17" s="13"/>
      <c r="J17" s="13"/>
      <c r="K17" s="13"/>
      <c r="L17" s="13"/>
      <c r="M17" s="25"/>
      <c r="N17" s="13"/>
      <c r="O17" s="13">
        <f t="shared" si="7"/>
        <v>6582.6</v>
      </c>
      <c r="P17" s="13"/>
      <c r="Q17" s="13"/>
      <c r="R17" s="13">
        <v>557.82000000000005</v>
      </c>
      <c r="S17" s="21">
        <v>0.05</v>
      </c>
      <c r="T17" s="21">
        <v>2711.15</v>
      </c>
      <c r="U17" s="19">
        <f t="shared" si="1"/>
        <v>757</v>
      </c>
      <c r="V17" s="13">
        <f t="shared" si="2"/>
        <v>5368.2</v>
      </c>
      <c r="W17" s="20">
        <f t="shared" si="3"/>
        <v>1214.4000000000005</v>
      </c>
      <c r="X17" s="26">
        <v>474.85</v>
      </c>
      <c r="Y17" s="13">
        <f t="shared" si="4"/>
        <v>1349.44</v>
      </c>
      <c r="Z17" s="22">
        <f t="shared" si="5"/>
        <v>131.65</v>
      </c>
      <c r="AA17" s="23">
        <f t="shared" si="6"/>
        <v>1955.94</v>
      </c>
    </row>
    <row r="18" spans="1:27" ht="48.75" x14ac:dyDescent="0.35">
      <c r="A18" s="31" t="s">
        <v>56</v>
      </c>
      <c r="B18" s="17" t="s">
        <v>57</v>
      </c>
      <c r="C18" s="16" t="s">
        <v>58</v>
      </c>
      <c r="D18" s="13">
        <v>5952.3</v>
      </c>
      <c r="E18" s="18">
        <v>15</v>
      </c>
      <c r="F18" s="24">
        <v>2764</v>
      </c>
      <c r="G18" s="13"/>
      <c r="H18" s="13"/>
      <c r="I18" s="13"/>
      <c r="J18" s="13"/>
      <c r="K18" s="13"/>
      <c r="L18" s="13"/>
      <c r="M18" s="25">
        <v>166.29</v>
      </c>
      <c r="N18" s="13"/>
      <c r="O18" s="13">
        <f t="shared" si="7"/>
        <v>5786.01</v>
      </c>
      <c r="P18" s="13"/>
      <c r="Q18" s="13"/>
      <c r="R18" s="13">
        <v>470.48</v>
      </c>
      <c r="S18" s="13">
        <v>0.02</v>
      </c>
      <c r="T18" s="13"/>
      <c r="U18" s="19">
        <f t="shared" si="1"/>
        <v>684.51</v>
      </c>
      <c r="V18" s="13">
        <f t="shared" si="2"/>
        <v>3919.01</v>
      </c>
      <c r="W18" s="20">
        <f t="shared" si="3"/>
        <v>1867</v>
      </c>
      <c r="X18" s="36">
        <v>457.06</v>
      </c>
      <c r="Y18" s="13">
        <f t="shared" si="4"/>
        <v>1220.22</v>
      </c>
      <c r="Z18" s="22">
        <f t="shared" si="5"/>
        <v>119.05</v>
      </c>
      <c r="AA18" s="23">
        <f t="shared" si="6"/>
        <v>1796.33</v>
      </c>
    </row>
    <row r="19" spans="1:27" ht="48.75" x14ac:dyDescent="0.35">
      <c r="A19" s="16" t="s">
        <v>59</v>
      </c>
      <c r="B19" s="17" t="s">
        <v>60</v>
      </c>
      <c r="C19" s="16" t="s">
        <v>61</v>
      </c>
      <c r="D19" s="13">
        <v>7716.6</v>
      </c>
      <c r="E19" s="18">
        <v>15</v>
      </c>
      <c r="F19" s="24">
        <v>3640</v>
      </c>
      <c r="G19" s="25"/>
      <c r="H19" s="25"/>
      <c r="I19" s="25"/>
      <c r="J19" s="25"/>
      <c r="K19" s="25"/>
      <c r="L19" s="25"/>
      <c r="M19" s="35">
        <v>3.67</v>
      </c>
      <c r="N19" s="13"/>
      <c r="O19" s="13">
        <f t="shared" si="7"/>
        <v>7712.93</v>
      </c>
      <c r="P19" s="13"/>
      <c r="Q19" s="13"/>
      <c r="R19" s="13">
        <v>748.68</v>
      </c>
      <c r="S19" s="21">
        <v>0.04</v>
      </c>
      <c r="T19" s="21"/>
      <c r="U19" s="19">
        <f t="shared" si="1"/>
        <v>887.41</v>
      </c>
      <c r="V19" s="13">
        <f t="shared" si="2"/>
        <v>5276.13</v>
      </c>
      <c r="W19" s="20">
        <f t="shared" si="3"/>
        <v>2436.8000000000002</v>
      </c>
      <c r="X19" s="26">
        <v>506.84</v>
      </c>
      <c r="Y19" s="13">
        <f t="shared" si="4"/>
        <v>1581.91</v>
      </c>
      <c r="Z19" s="22">
        <f t="shared" si="5"/>
        <v>154.33000000000001</v>
      </c>
      <c r="AA19" s="23">
        <f t="shared" si="6"/>
        <v>2243.08</v>
      </c>
    </row>
    <row r="20" spans="1:27" ht="64.5" x14ac:dyDescent="0.35">
      <c r="A20" s="16" t="s">
        <v>62</v>
      </c>
      <c r="B20" s="17" t="s">
        <v>63</v>
      </c>
      <c r="C20" s="16" t="s">
        <v>58</v>
      </c>
      <c r="D20" s="13">
        <v>5952.3</v>
      </c>
      <c r="E20" s="18">
        <v>15</v>
      </c>
      <c r="F20" s="24">
        <v>2514.83</v>
      </c>
      <c r="G20" s="13"/>
      <c r="H20" s="13"/>
      <c r="I20" s="13"/>
      <c r="J20" s="13"/>
      <c r="K20" s="13"/>
      <c r="L20" s="13"/>
      <c r="M20" s="25"/>
      <c r="N20" s="13"/>
      <c r="O20" s="13">
        <f t="shared" si="7"/>
        <v>5952.3</v>
      </c>
      <c r="P20" s="13"/>
      <c r="Q20" s="13"/>
      <c r="R20" s="13">
        <v>470.48</v>
      </c>
      <c r="S20" s="13">
        <v>0.08</v>
      </c>
      <c r="T20" s="13"/>
      <c r="U20" s="19">
        <f t="shared" si="1"/>
        <v>684.51</v>
      </c>
      <c r="V20" s="13">
        <f t="shared" si="2"/>
        <v>3669.8999999999996</v>
      </c>
      <c r="W20" s="20">
        <f t="shared" si="3"/>
        <v>2282.4000000000005</v>
      </c>
      <c r="X20" s="36">
        <v>457.06</v>
      </c>
      <c r="Y20" s="13">
        <f t="shared" si="4"/>
        <v>1220.22</v>
      </c>
      <c r="Z20" s="22">
        <f t="shared" si="5"/>
        <v>119.05</v>
      </c>
      <c r="AA20" s="23">
        <f t="shared" si="6"/>
        <v>1796.33</v>
      </c>
    </row>
    <row r="21" spans="1:27" ht="48.75" x14ac:dyDescent="0.35">
      <c r="A21" s="16" t="s">
        <v>64</v>
      </c>
      <c r="B21" s="17" t="s">
        <v>65</v>
      </c>
      <c r="C21" s="16" t="s">
        <v>66</v>
      </c>
      <c r="D21" s="13">
        <v>6372</v>
      </c>
      <c r="E21" s="18">
        <v>15</v>
      </c>
      <c r="F21" s="24">
        <v>500</v>
      </c>
      <c r="G21" s="25"/>
      <c r="H21" s="25"/>
      <c r="I21" s="25"/>
      <c r="J21" s="25"/>
      <c r="K21" s="25"/>
      <c r="L21" s="25"/>
      <c r="M21" s="33"/>
      <c r="N21" s="13"/>
      <c r="O21" s="13">
        <f t="shared" si="7"/>
        <v>6372</v>
      </c>
      <c r="P21" s="13"/>
      <c r="Q21" s="13"/>
      <c r="R21" s="13">
        <v>524.12</v>
      </c>
      <c r="S21" s="13">
        <v>0.1</v>
      </c>
      <c r="T21" s="13"/>
      <c r="U21" s="19">
        <f t="shared" si="1"/>
        <v>732.78</v>
      </c>
      <c r="V21" s="13">
        <f t="shared" si="2"/>
        <v>1757</v>
      </c>
      <c r="W21" s="37">
        <f t="shared" si="3"/>
        <v>4615</v>
      </c>
      <c r="X21" s="26">
        <v>468.9</v>
      </c>
      <c r="Y21" s="13">
        <f t="shared" si="4"/>
        <v>1306.26</v>
      </c>
      <c r="Z21" s="22">
        <f t="shared" si="5"/>
        <v>127.44</v>
      </c>
      <c r="AA21" s="23">
        <f t="shared" si="6"/>
        <v>1902.6</v>
      </c>
    </row>
    <row r="22" spans="1:27" ht="64.5" x14ac:dyDescent="0.35">
      <c r="A22" s="16" t="s">
        <v>67</v>
      </c>
      <c r="B22" s="17" t="s">
        <v>68</v>
      </c>
      <c r="C22" s="16" t="s">
        <v>69</v>
      </c>
      <c r="D22" s="13">
        <v>8221.2000000000007</v>
      </c>
      <c r="E22" s="18">
        <v>15</v>
      </c>
      <c r="F22" s="24">
        <v>924.72</v>
      </c>
      <c r="G22" s="13"/>
      <c r="H22" s="13"/>
      <c r="I22" s="13"/>
      <c r="J22" s="13"/>
      <c r="K22" s="13"/>
      <c r="L22" s="13"/>
      <c r="M22" s="25"/>
      <c r="N22" s="13"/>
      <c r="O22" s="13">
        <f t="shared" si="7"/>
        <v>8221.2000000000007</v>
      </c>
      <c r="P22" s="13"/>
      <c r="Q22" s="13"/>
      <c r="R22" s="13">
        <v>839.1</v>
      </c>
      <c r="S22" s="13">
        <v>-0.06</v>
      </c>
      <c r="T22" s="13"/>
      <c r="U22" s="19">
        <f t="shared" si="1"/>
        <v>945.44</v>
      </c>
      <c r="V22" s="13">
        <f t="shared" si="2"/>
        <v>2709.2</v>
      </c>
      <c r="W22" s="20">
        <f t="shared" si="3"/>
        <v>5512.0000000000009</v>
      </c>
      <c r="X22" s="26">
        <v>521.08000000000004</v>
      </c>
      <c r="Y22" s="13">
        <f t="shared" si="4"/>
        <v>1685.35</v>
      </c>
      <c r="Z22" s="22">
        <f t="shared" si="5"/>
        <v>164.42</v>
      </c>
      <c r="AA22" s="23">
        <f t="shared" si="6"/>
        <v>2370.85</v>
      </c>
    </row>
    <row r="23" spans="1:27" ht="61.5" x14ac:dyDescent="0.35">
      <c r="A23" s="16" t="s">
        <v>70</v>
      </c>
      <c r="B23" s="17" t="s">
        <v>71</v>
      </c>
      <c r="C23" s="16" t="s">
        <v>72</v>
      </c>
      <c r="D23" s="13">
        <v>11003.1</v>
      </c>
      <c r="E23" s="18">
        <v>15</v>
      </c>
      <c r="F23" s="13"/>
      <c r="G23" s="13"/>
      <c r="H23" s="13"/>
      <c r="I23" s="13"/>
      <c r="J23" s="13"/>
      <c r="K23" s="13"/>
      <c r="L23" s="13"/>
      <c r="M23" s="35"/>
      <c r="N23" s="13"/>
      <c r="O23" s="13">
        <f t="shared" si="7"/>
        <v>11003.1</v>
      </c>
      <c r="P23" s="13">
        <v>0</v>
      </c>
      <c r="Q23" s="13"/>
      <c r="R23" s="13">
        <v>1418.51</v>
      </c>
      <c r="S23" s="13">
        <v>0.03</v>
      </c>
      <c r="T23" s="13"/>
      <c r="U23" s="19">
        <f t="shared" si="1"/>
        <v>1265.3599999999999</v>
      </c>
      <c r="V23" s="13">
        <f t="shared" si="2"/>
        <v>2683.8999999999996</v>
      </c>
      <c r="W23" s="20">
        <f t="shared" si="3"/>
        <v>8319.2000000000007</v>
      </c>
      <c r="X23" s="26">
        <v>599.58000000000004</v>
      </c>
      <c r="Y23" s="13">
        <f t="shared" si="4"/>
        <v>2255.63</v>
      </c>
      <c r="Z23" s="22">
        <f t="shared" si="5"/>
        <v>220.06</v>
      </c>
      <c r="AA23" s="23">
        <f t="shared" si="6"/>
        <v>3075.27</v>
      </c>
    </row>
    <row r="24" spans="1:27" ht="48.75" x14ac:dyDescent="0.35">
      <c r="A24" s="16" t="s">
        <v>73</v>
      </c>
      <c r="B24" s="17" t="s">
        <v>74</v>
      </c>
      <c r="C24" s="16" t="s">
        <v>75</v>
      </c>
      <c r="D24" s="13">
        <v>9037.65</v>
      </c>
      <c r="E24" s="18">
        <v>15</v>
      </c>
      <c r="F24" s="24">
        <v>1839</v>
      </c>
      <c r="G24" s="13"/>
      <c r="H24" s="13"/>
      <c r="I24" s="13"/>
      <c r="J24" s="13"/>
      <c r="K24" s="13"/>
      <c r="L24" s="13"/>
      <c r="M24" s="33"/>
      <c r="N24" s="13"/>
      <c r="O24" s="13">
        <f t="shared" si="7"/>
        <v>9037.65</v>
      </c>
      <c r="P24" s="13">
        <v>0</v>
      </c>
      <c r="Q24" s="13"/>
      <c r="R24" s="13">
        <v>998.69</v>
      </c>
      <c r="S24" s="13">
        <v>0.03</v>
      </c>
      <c r="T24" s="13"/>
      <c r="U24" s="13">
        <f t="shared" si="1"/>
        <v>1039.33</v>
      </c>
      <c r="V24" s="13">
        <f t="shared" si="2"/>
        <v>3877.05</v>
      </c>
      <c r="W24" s="37">
        <f t="shared" si="3"/>
        <v>5160.5999999999995</v>
      </c>
      <c r="X24" s="36">
        <v>544.12</v>
      </c>
      <c r="Y24" s="13">
        <f t="shared" si="4"/>
        <v>1852.7199999999998</v>
      </c>
      <c r="Z24" s="36">
        <f t="shared" si="5"/>
        <v>180.75</v>
      </c>
      <c r="AA24" s="23">
        <f t="shared" si="6"/>
        <v>2577.5899999999997</v>
      </c>
    </row>
    <row r="25" spans="1:27" ht="64.5" x14ac:dyDescent="0.35">
      <c r="A25" s="16" t="s">
        <v>76</v>
      </c>
      <c r="B25" s="17" t="s">
        <v>77</v>
      </c>
      <c r="C25" s="16" t="s">
        <v>58</v>
      </c>
      <c r="D25" s="13">
        <v>5952.3</v>
      </c>
      <c r="E25" s="18">
        <v>15</v>
      </c>
      <c r="F25" s="24">
        <v>1508</v>
      </c>
      <c r="G25" s="13"/>
      <c r="H25" s="13"/>
      <c r="I25" s="13"/>
      <c r="J25" s="13"/>
      <c r="K25" s="13"/>
      <c r="L25" s="13"/>
      <c r="M25" s="33"/>
      <c r="N25" s="13"/>
      <c r="O25" s="13">
        <f t="shared" si="7"/>
        <v>5952.3</v>
      </c>
      <c r="P25" s="13">
        <v>0</v>
      </c>
      <c r="Q25" s="13"/>
      <c r="R25" s="13">
        <v>470.48</v>
      </c>
      <c r="S25" s="13">
        <v>-0.09</v>
      </c>
      <c r="T25" s="13"/>
      <c r="U25" s="19">
        <f t="shared" si="1"/>
        <v>684.51</v>
      </c>
      <c r="V25" s="13">
        <f t="shared" si="2"/>
        <v>2662.9</v>
      </c>
      <c r="W25" s="37">
        <f t="shared" si="3"/>
        <v>3289.4</v>
      </c>
      <c r="X25" s="36">
        <v>457.06</v>
      </c>
      <c r="Y25" s="13">
        <f t="shared" si="4"/>
        <v>1220.22</v>
      </c>
      <c r="Z25" s="22">
        <f t="shared" si="5"/>
        <v>119.05</v>
      </c>
      <c r="AA25" s="23">
        <f t="shared" si="6"/>
        <v>1796.33</v>
      </c>
    </row>
    <row r="26" spans="1:27" ht="35.25" x14ac:dyDescent="0.3">
      <c r="A26" s="12" t="s">
        <v>39</v>
      </c>
      <c r="B26" s="28"/>
      <c r="C26" s="29"/>
      <c r="D26" s="30">
        <f>SUM(D13:D25)</f>
        <v>120068.40000000001</v>
      </c>
      <c r="E26" s="30"/>
      <c r="F26" s="30">
        <f>SUM(F13:F25)</f>
        <v>25826.120000000003</v>
      </c>
      <c r="G26" s="30" t="e">
        <f>+#REF!+G18+G16+G13+G14+G15+G19</f>
        <v>#REF!</v>
      </c>
      <c r="H26" s="30"/>
      <c r="I26" s="30"/>
      <c r="J26" s="30"/>
      <c r="K26" s="30"/>
      <c r="L26" s="30"/>
      <c r="M26" s="30">
        <f>SUM(M13:M25)</f>
        <v>194.70999999999998</v>
      </c>
      <c r="N26" s="30">
        <f>SUM(N13:N22)</f>
        <v>0</v>
      </c>
      <c r="O26" s="30">
        <f t="shared" ref="O26:AA26" si="8">SUM(O13:O25)</f>
        <v>119873.68999999999</v>
      </c>
      <c r="P26" s="30">
        <f t="shared" si="8"/>
        <v>0</v>
      </c>
      <c r="Q26" s="30">
        <f t="shared" si="8"/>
        <v>0</v>
      </c>
      <c r="R26" s="30">
        <f t="shared" si="8"/>
        <v>14254.580000000002</v>
      </c>
      <c r="S26" s="30">
        <f t="shared" si="8"/>
        <v>0.18000000000000002</v>
      </c>
      <c r="T26" s="30">
        <f>SUM(T13:T25)</f>
        <v>2711.15</v>
      </c>
      <c r="U26" s="30">
        <f t="shared" si="8"/>
        <v>13807.860000000002</v>
      </c>
      <c r="V26" s="30">
        <f t="shared" si="8"/>
        <v>56599.89</v>
      </c>
      <c r="W26" s="30">
        <f t="shared" si="8"/>
        <v>63273.8</v>
      </c>
      <c r="X26" s="30">
        <f t="shared" si="8"/>
        <v>7146.2999999999993</v>
      </c>
      <c r="Y26" s="30">
        <f t="shared" si="8"/>
        <v>24614.04</v>
      </c>
      <c r="Z26" s="30">
        <f t="shared" si="8"/>
        <v>2401.3700000000003</v>
      </c>
      <c r="AA26" s="30">
        <f t="shared" si="8"/>
        <v>34161.710000000006</v>
      </c>
    </row>
    <row r="27" spans="1:27" ht="18.75" x14ac:dyDescent="0.3">
      <c r="A27" s="12"/>
      <c r="B27" s="17"/>
      <c r="C27" s="31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32"/>
      <c r="X27" s="15"/>
      <c r="Y27" s="15"/>
      <c r="Z27" s="15"/>
      <c r="AA27" s="15"/>
    </row>
    <row r="28" spans="1:27" ht="48" x14ac:dyDescent="0.3">
      <c r="A28" s="12" t="s">
        <v>78</v>
      </c>
      <c r="B28" s="28" t="s">
        <v>79</v>
      </c>
      <c r="C28" s="31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32"/>
      <c r="X28" s="15"/>
      <c r="Y28" s="15"/>
      <c r="Z28" s="15"/>
      <c r="AA28" s="15"/>
    </row>
    <row r="29" spans="1:27" ht="33" x14ac:dyDescent="0.35">
      <c r="A29" s="31" t="s">
        <v>80</v>
      </c>
      <c r="B29" s="17" t="s">
        <v>81</v>
      </c>
      <c r="C29" s="16" t="s">
        <v>82</v>
      </c>
      <c r="D29" s="13">
        <v>9037.65</v>
      </c>
      <c r="E29" s="18">
        <v>15</v>
      </c>
      <c r="F29" s="13"/>
      <c r="G29" s="13"/>
      <c r="H29" s="13"/>
      <c r="I29" s="13"/>
      <c r="J29" s="13"/>
      <c r="K29" s="13"/>
      <c r="L29" s="13"/>
      <c r="M29" s="25"/>
      <c r="N29" s="13"/>
      <c r="O29" s="13">
        <f>D29+-M29</f>
        <v>9037.65</v>
      </c>
      <c r="P29" s="13">
        <v>0</v>
      </c>
      <c r="Q29" s="13"/>
      <c r="R29" s="13">
        <v>998.69</v>
      </c>
      <c r="S29" s="13">
        <v>0.03</v>
      </c>
      <c r="T29" s="13"/>
      <c r="U29" s="19">
        <f>ROUND(D29*0.115,2)</f>
        <v>1039.33</v>
      </c>
      <c r="V29" s="13">
        <f>SUM(R29:U29)+F29</f>
        <v>2038.05</v>
      </c>
      <c r="W29" s="20">
        <f>O29-V29</f>
        <v>6999.5999999999995</v>
      </c>
      <c r="X29" s="36">
        <v>544.12</v>
      </c>
      <c r="Y29" s="13">
        <f>ROUND(+D29*17.5%,2)+ROUND(D29*3%,2)</f>
        <v>1852.7199999999998</v>
      </c>
      <c r="Z29" s="22">
        <f>ROUND(+D29*2%,2)</f>
        <v>180.75</v>
      </c>
      <c r="AA29" s="23">
        <f>SUM(X29:Z29)</f>
        <v>2577.5899999999997</v>
      </c>
    </row>
    <row r="30" spans="1:27" ht="64.5" x14ac:dyDescent="0.35">
      <c r="A30" s="31" t="s">
        <v>83</v>
      </c>
      <c r="B30" s="17" t="s">
        <v>84</v>
      </c>
      <c r="C30" s="16" t="s">
        <v>85</v>
      </c>
      <c r="D30" s="13">
        <v>9037.65</v>
      </c>
      <c r="E30" s="18">
        <v>15</v>
      </c>
      <c r="F30" s="13"/>
      <c r="G30" s="13"/>
      <c r="H30" s="13"/>
      <c r="I30" s="13"/>
      <c r="J30" s="13"/>
      <c r="K30" s="13"/>
      <c r="L30" s="13"/>
      <c r="M30" s="35"/>
      <c r="N30" s="13"/>
      <c r="O30" s="13">
        <f t="shared" ref="O30:O32" si="9">D30+-M30</f>
        <v>9037.65</v>
      </c>
      <c r="P30" s="13">
        <v>0</v>
      </c>
      <c r="Q30" s="13"/>
      <c r="R30" s="13">
        <v>998.69</v>
      </c>
      <c r="S30" s="13">
        <v>0.03</v>
      </c>
      <c r="T30" s="13"/>
      <c r="U30" s="19">
        <f>ROUND(D30*0.115,2)</f>
        <v>1039.33</v>
      </c>
      <c r="V30" s="13">
        <f>SUM(R30:U30)+F30</f>
        <v>2038.05</v>
      </c>
      <c r="W30" s="20">
        <f>O30-V30</f>
        <v>6999.5999999999995</v>
      </c>
      <c r="X30" s="36">
        <v>544.12</v>
      </c>
      <c r="Y30" s="13">
        <f>ROUND(+D30*17.5%,2)+ROUND(D30*3%,2)</f>
        <v>1852.7199999999998</v>
      </c>
      <c r="Z30" s="22">
        <f>ROUND(+D30*2%,2)</f>
        <v>180.75</v>
      </c>
      <c r="AA30" s="23">
        <f>SUM(X30:Z30)</f>
        <v>2577.5899999999997</v>
      </c>
    </row>
    <row r="31" spans="1:27" ht="48.75" x14ac:dyDescent="0.35">
      <c r="A31" s="31" t="s">
        <v>86</v>
      </c>
      <c r="B31" s="17" t="s">
        <v>87</v>
      </c>
      <c r="C31" s="16" t="s">
        <v>88</v>
      </c>
      <c r="D31" s="13">
        <v>9037.65</v>
      </c>
      <c r="E31" s="18">
        <v>15</v>
      </c>
      <c r="F31" s="24">
        <v>2599.11</v>
      </c>
      <c r="G31" s="13"/>
      <c r="H31" s="13"/>
      <c r="I31" s="13"/>
      <c r="J31" s="13"/>
      <c r="K31" s="13"/>
      <c r="L31" s="13"/>
      <c r="M31" s="35"/>
      <c r="N31" s="13"/>
      <c r="O31" s="13">
        <f t="shared" si="9"/>
        <v>9037.65</v>
      </c>
      <c r="P31" s="13">
        <v>0</v>
      </c>
      <c r="Q31" s="13"/>
      <c r="R31" s="13">
        <v>998.69</v>
      </c>
      <c r="S31" s="13">
        <v>0.12</v>
      </c>
      <c r="T31" s="13"/>
      <c r="U31" s="19">
        <f>ROUND(D31*0.115,2)</f>
        <v>1039.33</v>
      </c>
      <c r="V31" s="13">
        <f>SUM(R31:U31)+F31</f>
        <v>4637.25</v>
      </c>
      <c r="W31" s="20">
        <f>O31-V31</f>
        <v>4400.3999999999996</v>
      </c>
      <c r="X31" s="36">
        <v>544.12</v>
      </c>
      <c r="Y31" s="13">
        <f>ROUND(+D31*17.5%,2)+ROUND(D31*3%,2)</f>
        <v>1852.7199999999998</v>
      </c>
      <c r="Z31" s="22">
        <f>ROUND(+D31*2%,2)</f>
        <v>180.75</v>
      </c>
      <c r="AA31" s="23">
        <f>SUM(X31:Z31)</f>
        <v>2577.5899999999997</v>
      </c>
    </row>
    <row r="32" spans="1:27" ht="64.5" x14ac:dyDescent="0.35">
      <c r="A32" s="16" t="s">
        <v>89</v>
      </c>
      <c r="B32" s="17" t="s">
        <v>90</v>
      </c>
      <c r="C32" s="16" t="s">
        <v>85</v>
      </c>
      <c r="D32" s="13">
        <v>9037.65</v>
      </c>
      <c r="E32" s="18">
        <v>15</v>
      </c>
      <c r="F32" s="24">
        <v>2694</v>
      </c>
      <c r="G32" s="25"/>
      <c r="H32" s="25"/>
      <c r="I32" s="25"/>
      <c r="J32" s="25"/>
      <c r="K32" s="25"/>
      <c r="L32" s="25"/>
      <c r="M32" s="25"/>
      <c r="N32" s="13"/>
      <c r="O32" s="13">
        <f t="shared" si="9"/>
        <v>9037.65</v>
      </c>
      <c r="P32" s="13"/>
      <c r="Q32" s="13"/>
      <c r="R32" s="13">
        <v>998.69</v>
      </c>
      <c r="S32" s="13">
        <v>0.03</v>
      </c>
      <c r="T32" s="13"/>
      <c r="U32" s="19">
        <f>ROUND(D32*0.115,2)</f>
        <v>1039.33</v>
      </c>
      <c r="V32" s="13">
        <f>SUM(R32:U32)+F32</f>
        <v>4732.05</v>
      </c>
      <c r="W32" s="20">
        <f>O32-V32</f>
        <v>4305.5999999999995</v>
      </c>
      <c r="X32" s="36">
        <v>544.12</v>
      </c>
      <c r="Y32" s="13">
        <f>ROUND(+D32*17.5%,2)+ROUND(D32*3%,2)</f>
        <v>1852.7199999999998</v>
      </c>
      <c r="Z32" s="22">
        <f>ROUND(+D32*2%,2)</f>
        <v>180.75</v>
      </c>
      <c r="AA32" s="23">
        <f>SUM(X32:Z32)</f>
        <v>2577.5899999999997</v>
      </c>
    </row>
    <row r="33" spans="1:27" ht="48.75" x14ac:dyDescent="0.35">
      <c r="A33" s="16" t="s">
        <v>91</v>
      </c>
      <c r="B33" s="17" t="s">
        <v>92</v>
      </c>
      <c r="C33" s="16" t="s">
        <v>93</v>
      </c>
      <c r="D33" s="13"/>
      <c r="E33" s="18">
        <v>15</v>
      </c>
      <c r="F33" s="13"/>
      <c r="G33" s="13"/>
      <c r="H33" s="13"/>
      <c r="I33" s="13"/>
      <c r="J33" s="13"/>
      <c r="K33" s="13"/>
      <c r="L33" s="13"/>
      <c r="M33" s="25"/>
      <c r="N33" s="13"/>
      <c r="O33" s="13">
        <f>D33+-M33</f>
        <v>0</v>
      </c>
      <c r="P33" s="13">
        <v>0</v>
      </c>
      <c r="Q33" s="13"/>
      <c r="R33" s="13"/>
      <c r="S33" s="13"/>
      <c r="T33" s="13"/>
      <c r="U33" s="19">
        <f>ROUND(D33*0.115,2)</f>
        <v>0</v>
      </c>
      <c r="V33" s="13">
        <f>SUM(R33:U33)+F33+H33</f>
        <v>0</v>
      </c>
      <c r="W33" s="20">
        <f>O33-V33</f>
        <v>0</v>
      </c>
      <c r="X33" s="36">
        <v>0</v>
      </c>
      <c r="Y33" s="13">
        <f>ROUND(+D33*17.5%,2)+ROUND(D33*3%,2)</f>
        <v>0</v>
      </c>
      <c r="Z33" s="22">
        <f>ROUND(+D33*2%,2)</f>
        <v>0</v>
      </c>
      <c r="AA33" s="23">
        <f>SUM(X33:Z33)</f>
        <v>0</v>
      </c>
    </row>
    <row r="34" spans="1:27" ht="35.25" x14ac:dyDescent="0.3">
      <c r="A34" s="12" t="s">
        <v>39</v>
      </c>
      <c r="B34" s="28"/>
      <c r="C34" s="29"/>
      <c r="D34" s="30">
        <f>SUM(D29:D33)</f>
        <v>36150.6</v>
      </c>
      <c r="E34" s="30">
        <f t="shared" ref="E34:AA34" si="10">SUM(E29:E33)</f>
        <v>75</v>
      </c>
      <c r="F34" s="30">
        <f t="shared" si="10"/>
        <v>5293.1100000000006</v>
      </c>
      <c r="G34" s="30">
        <f t="shared" si="10"/>
        <v>0</v>
      </c>
      <c r="H34" s="30">
        <f t="shared" si="10"/>
        <v>0</v>
      </c>
      <c r="I34" s="30">
        <f t="shared" si="10"/>
        <v>0</v>
      </c>
      <c r="J34" s="30">
        <f t="shared" si="10"/>
        <v>0</v>
      </c>
      <c r="K34" s="30">
        <f t="shared" si="10"/>
        <v>0</v>
      </c>
      <c r="L34" s="30">
        <f t="shared" si="10"/>
        <v>0</v>
      </c>
      <c r="M34" s="30">
        <f t="shared" si="10"/>
        <v>0</v>
      </c>
      <c r="N34" s="30">
        <f t="shared" si="10"/>
        <v>0</v>
      </c>
      <c r="O34" s="30">
        <f t="shared" si="10"/>
        <v>36150.6</v>
      </c>
      <c r="P34" s="30">
        <f t="shared" si="10"/>
        <v>0</v>
      </c>
      <c r="Q34" s="30">
        <f t="shared" si="10"/>
        <v>0</v>
      </c>
      <c r="R34" s="30">
        <f t="shared" si="10"/>
        <v>3994.76</v>
      </c>
      <c r="S34" s="30">
        <f t="shared" si="10"/>
        <v>0.21</v>
      </c>
      <c r="T34" s="30">
        <f t="shared" si="10"/>
        <v>0</v>
      </c>
      <c r="U34" s="30">
        <f t="shared" si="10"/>
        <v>4157.32</v>
      </c>
      <c r="V34" s="30">
        <f t="shared" si="10"/>
        <v>13445.400000000001</v>
      </c>
      <c r="W34" s="30">
        <f t="shared" si="10"/>
        <v>22705.199999999997</v>
      </c>
      <c r="X34" s="30">
        <f t="shared" si="10"/>
        <v>2176.48</v>
      </c>
      <c r="Y34" s="30">
        <f t="shared" si="10"/>
        <v>7410.8799999999992</v>
      </c>
      <c r="Z34" s="30">
        <f t="shared" si="10"/>
        <v>723</v>
      </c>
      <c r="AA34" s="30">
        <f t="shared" si="10"/>
        <v>10310.359999999999</v>
      </c>
    </row>
    <row r="35" spans="1:27" ht="18.75" x14ac:dyDescent="0.3">
      <c r="A35" s="31"/>
      <c r="B35" s="17"/>
      <c r="C35" s="31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32"/>
      <c r="X35" s="15"/>
      <c r="Y35" s="15"/>
      <c r="Z35" s="15"/>
      <c r="AA35" s="15"/>
    </row>
    <row r="36" spans="1:27" ht="48" x14ac:dyDescent="0.3">
      <c r="A36" s="12" t="s">
        <v>94</v>
      </c>
      <c r="B36" s="28" t="s">
        <v>95</v>
      </c>
      <c r="C36" s="31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32"/>
      <c r="X36" s="15"/>
      <c r="Y36" s="15"/>
      <c r="Z36" s="15"/>
      <c r="AA36" s="15"/>
    </row>
    <row r="37" spans="1:27" ht="31.5" x14ac:dyDescent="0.35">
      <c r="A37" s="31" t="s">
        <v>96</v>
      </c>
      <c r="B37" s="17"/>
      <c r="C37" s="16" t="s">
        <v>97</v>
      </c>
      <c r="D37" s="13"/>
      <c r="E37" s="18"/>
      <c r="F37" s="13"/>
      <c r="G37" s="13"/>
      <c r="H37" s="13"/>
      <c r="I37" s="13"/>
      <c r="J37" s="13"/>
      <c r="K37" s="13"/>
      <c r="L37" s="13"/>
      <c r="M37" s="25"/>
      <c r="N37" s="13"/>
      <c r="O37" s="13"/>
      <c r="P37" s="13"/>
      <c r="Q37" s="13"/>
      <c r="R37" s="13"/>
      <c r="S37" s="13"/>
      <c r="T37" s="13"/>
      <c r="U37" s="38"/>
      <c r="V37" s="13"/>
      <c r="W37" s="39"/>
      <c r="X37" s="36"/>
      <c r="Y37" s="36"/>
      <c r="Z37" s="22"/>
      <c r="AA37" s="40"/>
    </row>
    <row r="38" spans="1:27" ht="64.5" x14ac:dyDescent="0.35">
      <c r="A38" s="16" t="s">
        <v>96</v>
      </c>
      <c r="B38" s="17" t="s">
        <v>98</v>
      </c>
      <c r="C38" s="16" t="s">
        <v>99</v>
      </c>
      <c r="D38" s="13">
        <v>9037.65</v>
      </c>
      <c r="E38" s="18">
        <v>15</v>
      </c>
      <c r="F38" s="13"/>
      <c r="G38" s="13"/>
      <c r="H38" s="13"/>
      <c r="I38" s="13"/>
      <c r="J38" s="13"/>
      <c r="K38" s="13"/>
      <c r="L38" s="13"/>
      <c r="M38" s="25"/>
      <c r="N38" s="13"/>
      <c r="O38" s="13">
        <f>D38+-M38</f>
        <v>9037.65</v>
      </c>
      <c r="P38" s="13"/>
      <c r="Q38" s="13"/>
      <c r="R38" s="13">
        <v>998.69</v>
      </c>
      <c r="S38" s="13">
        <v>0.03</v>
      </c>
      <c r="T38" s="13"/>
      <c r="U38" s="38">
        <f t="shared" ref="U38:U45" si="11">ROUND(D38*0.115,2)</f>
        <v>1039.33</v>
      </c>
      <c r="V38" s="13">
        <f>SUM(R38:U38)+F38</f>
        <v>2038.05</v>
      </c>
      <c r="W38" s="20">
        <f t="shared" ref="W38:W56" si="12">O38-V38</f>
        <v>6999.5999999999995</v>
      </c>
      <c r="X38" s="36">
        <v>544.12</v>
      </c>
      <c r="Y38" s="13">
        <f t="shared" ref="Y38:Y45" si="13">ROUND(+D38*17.5%,2)+ROUND(D38*3%,2)</f>
        <v>1852.7199999999998</v>
      </c>
      <c r="Z38" s="22">
        <f t="shared" ref="Z38:Z45" si="14">ROUND(+D38*2%,2)</f>
        <v>180.75</v>
      </c>
      <c r="AA38" s="23">
        <f t="shared" ref="AA38:AA56" si="15">SUM(X38:Z38)</f>
        <v>2577.5899999999997</v>
      </c>
    </row>
    <row r="39" spans="1:27" ht="64.5" x14ac:dyDescent="0.35">
      <c r="A39" s="16" t="s">
        <v>100</v>
      </c>
      <c r="B39" s="17" t="s">
        <v>101</v>
      </c>
      <c r="C39" s="16" t="s">
        <v>99</v>
      </c>
      <c r="D39" s="13">
        <v>9037.65</v>
      </c>
      <c r="E39" s="18">
        <v>15</v>
      </c>
      <c r="F39" s="13"/>
      <c r="G39" s="13"/>
      <c r="H39" s="13"/>
      <c r="I39" s="13"/>
      <c r="J39" s="13"/>
      <c r="K39" s="13"/>
      <c r="L39" s="13"/>
      <c r="M39" s="25"/>
      <c r="N39" s="13"/>
      <c r="O39" s="13">
        <f t="shared" ref="O39:O56" si="16">D39+-M39</f>
        <v>9037.65</v>
      </c>
      <c r="P39" s="13"/>
      <c r="Q39" s="13"/>
      <c r="R39" s="13">
        <v>998.69</v>
      </c>
      <c r="S39" s="13">
        <v>0.03</v>
      </c>
      <c r="T39" s="13"/>
      <c r="U39" s="38">
        <f t="shared" si="11"/>
        <v>1039.33</v>
      </c>
      <c r="V39" s="13">
        <f>SUM(R39:U39)+F39</f>
        <v>2038.05</v>
      </c>
      <c r="W39" s="20">
        <f t="shared" si="12"/>
        <v>6999.5999999999995</v>
      </c>
      <c r="X39" s="36">
        <v>544.12</v>
      </c>
      <c r="Y39" s="13">
        <f t="shared" si="13"/>
        <v>1852.7199999999998</v>
      </c>
      <c r="Z39" s="22">
        <f t="shared" si="14"/>
        <v>180.75</v>
      </c>
      <c r="AA39" s="23">
        <f t="shared" si="15"/>
        <v>2577.5899999999997</v>
      </c>
    </row>
    <row r="40" spans="1:27" ht="48.75" x14ac:dyDescent="0.35">
      <c r="A40" s="31" t="s">
        <v>102</v>
      </c>
      <c r="B40" s="17" t="s">
        <v>103</v>
      </c>
      <c r="C40" s="16" t="s">
        <v>104</v>
      </c>
      <c r="D40" s="13">
        <v>9037.65</v>
      </c>
      <c r="E40" s="18">
        <v>15</v>
      </c>
      <c r="F40" s="24">
        <v>3600</v>
      </c>
      <c r="G40" s="13"/>
      <c r="H40" s="13"/>
      <c r="I40" s="13"/>
      <c r="J40" s="13"/>
      <c r="K40" s="13"/>
      <c r="L40" s="13"/>
      <c r="M40" s="25">
        <v>61.69</v>
      </c>
      <c r="N40" s="13"/>
      <c r="O40" s="13">
        <f t="shared" si="16"/>
        <v>8975.9599999999991</v>
      </c>
      <c r="P40" s="13">
        <v>0</v>
      </c>
      <c r="Q40" s="13"/>
      <c r="R40" s="13">
        <v>998.69</v>
      </c>
      <c r="S40" s="13">
        <v>0.14000000000000001</v>
      </c>
      <c r="T40" s="13"/>
      <c r="U40" s="38">
        <f t="shared" si="11"/>
        <v>1039.33</v>
      </c>
      <c r="V40" s="13">
        <f>SUM(R40:U40)+F40+H40</f>
        <v>5638.16</v>
      </c>
      <c r="W40" s="20">
        <f t="shared" si="12"/>
        <v>3337.7999999999993</v>
      </c>
      <c r="X40" s="36">
        <v>544.12</v>
      </c>
      <c r="Y40" s="13">
        <f t="shared" si="13"/>
        <v>1852.7199999999998</v>
      </c>
      <c r="Z40" s="22">
        <f t="shared" si="14"/>
        <v>180.75</v>
      </c>
      <c r="AA40" s="23">
        <f t="shared" si="15"/>
        <v>2577.5899999999997</v>
      </c>
    </row>
    <row r="41" spans="1:27" ht="64.5" x14ac:dyDescent="0.35">
      <c r="A41" s="31" t="s">
        <v>105</v>
      </c>
      <c r="B41" s="17" t="s">
        <v>106</v>
      </c>
      <c r="C41" s="16" t="s">
        <v>107</v>
      </c>
      <c r="D41" s="13">
        <v>9037.65</v>
      </c>
      <c r="E41" s="18">
        <v>15</v>
      </c>
      <c r="F41" s="24">
        <v>4119</v>
      </c>
      <c r="G41" s="13"/>
      <c r="H41" s="13"/>
      <c r="I41" s="13"/>
      <c r="J41" s="13"/>
      <c r="K41" s="13"/>
      <c r="L41" s="13"/>
      <c r="M41" s="35"/>
      <c r="N41" s="13"/>
      <c r="O41" s="13">
        <f t="shared" si="16"/>
        <v>9037.65</v>
      </c>
      <c r="P41" s="13">
        <v>0</v>
      </c>
      <c r="Q41" s="13"/>
      <c r="R41" s="13">
        <v>998.69</v>
      </c>
      <c r="S41" s="13">
        <v>0.03</v>
      </c>
      <c r="T41" s="13"/>
      <c r="U41" s="38">
        <f t="shared" si="11"/>
        <v>1039.33</v>
      </c>
      <c r="V41" s="13">
        <f>SUM(R41:U41)+F41</f>
        <v>6157.05</v>
      </c>
      <c r="W41" s="20">
        <f t="shared" si="12"/>
        <v>2880.5999999999995</v>
      </c>
      <c r="X41" s="36">
        <v>544.12</v>
      </c>
      <c r="Y41" s="13">
        <f t="shared" si="13"/>
        <v>1852.7199999999998</v>
      </c>
      <c r="Z41" s="22">
        <f t="shared" si="14"/>
        <v>180.75</v>
      </c>
      <c r="AA41" s="23">
        <f t="shared" si="15"/>
        <v>2577.5899999999997</v>
      </c>
    </row>
    <row r="42" spans="1:27" ht="64.5" x14ac:dyDescent="0.35">
      <c r="A42" s="16" t="s">
        <v>108</v>
      </c>
      <c r="B42" s="17" t="s">
        <v>109</v>
      </c>
      <c r="C42" s="16" t="s">
        <v>107</v>
      </c>
      <c r="D42" s="41">
        <v>8918.85</v>
      </c>
      <c r="E42" s="18">
        <v>15</v>
      </c>
      <c r="F42" s="13"/>
      <c r="G42" s="13"/>
      <c r="H42" s="24">
        <v>3946.19</v>
      </c>
      <c r="I42" s="13"/>
      <c r="J42" s="13"/>
      <c r="K42" s="13"/>
      <c r="L42" s="13"/>
      <c r="M42" s="35"/>
      <c r="N42" s="13"/>
      <c r="O42" s="13">
        <f t="shared" si="16"/>
        <v>8918.85</v>
      </c>
      <c r="P42" s="13">
        <v>0</v>
      </c>
      <c r="Q42" s="13"/>
      <c r="R42" s="13">
        <v>973.32</v>
      </c>
      <c r="S42" s="13">
        <v>7.0000000000000007E-2</v>
      </c>
      <c r="T42" s="13"/>
      <c r="U42" s="38">
        <f t="shared" si="11"/>
        <v>1025.67</v>
      </c>
      <c r="V42" s="13">
        <f>SUM(R42:U42)+F42+H42</f>
        <v>5945.25</v>
      </c>
      <c r="W42" s="20">
        <f t="shared" si="12"/>
        <v>2973.6000000000004</v>
      </c>
      <c r="X42" s="26">
        <v>540.76</v>
      </c>
      <c r="Y42" s="13">
        <f t="shared" si="13"/>
        <v>1828.37</v>
      </c>
      <c r="Z42" s="22">
        <f t="shared" si="14"/>
        <v>178.38</v>
      </c>
      <c r="AA42" s="23">
        <f t="shared" si="15"/>
        <v>2547.5100000000002</v>
      </c>
    </row>
    <row r="43" spans="1:27" ht="64.5" x14ac:dyDescent="0.35">
      <c r="A43" s="16" t="s">
        <v>110</v>
      </c>
      <c r="B43" s="17" t="s">
        <v>111</v>
      </c>
      <c r="C43" s="16" t="s">
        <v>112</v>
      </c>
      <c r="D43" s="41">
        <v>8918.85</v>
      </c>
      <c r="E43" s="18">
        <v>15</v>
      </c>
      <c r="F43" s="13"/>
      <c r="G43" s="13"/>
      <c r="H43" s="13"/>
      <c r="I43" s="13"/>
      <c r="J43" s="13"/>
      <c r="K43" s="13"/>
      <c r="L43" s="13"/>
      <c r="M43" s="25"/>
      <c r="N43" s="13"/>
      <c r="O43" s="13">
        <f t="shared" si="16"/>
        <v>8918.85</v>
      </c>
      <c r="P43" s="13"/>
      <c r="Q43" s="13"/>
      <c r="R43" s="13">
        <v>973.32</v>
      </c>
      <c r="S43" s="13">
        <v>0.06</v>
      </c>
      <c r="T43" s="13"/>
      <c r="U43" s="38">
        <f t="shared" si="11"/>
        <v>1025.67</v>
      </c>
      <c r="V43" s="13">
        <f>SUM(R43:U43)+F43</f>
        <v>1999.0500000000002</v>
      </c>
      <c r="W43" s="20">
        <f t="shared" si="12"/>
        <v>6919.8</v>
      </c>
      <c r="X43" s="26">
        <v>540.76</v>
      </c>
      <c r="Y43" s="13">
        <f t="shared" si="13"/>
        <v>1828.37</v>
      </c>
      <c r="Z43" s="22">
        <f t="shared" si="14"/>
        <v>178.38</v>
      </c>
      <c r="AA43" s="23">
        <f t="shared" si="15"/>
        <v>2547.5100000000002</v>
      </c>
    </row>
    <row r="44" spans="1:27" ht="48.75" x14ac:dyDescent="0.35">
      <c r="A44" s="16" t="s">
        <v>113</v>
      </c>
      <c r="B44" s="17" t="s">
        <v>114</v>
      </c>
      <c r="C44" s="16" t="s">
        <v>115</v>
      </c>
      <c r="D44" s="13">
        <v>9037.65</v>
      </c>
      <c r="E44" s="18">
        <v>15</v>
      </c>
      <c r="F44" s="13"/>
      <c r="G44" s="13"/>
      <c r="H44" s="13"/>
      <c r="I44" s="13"/>
      <c r="J44" s="13"/>
      <c r="K44" s="13"/>
      <c r="L44" s="13"/>
      <c r="M44" s="35"/>
      <c r="N44" s="13"/>
      <c r="O44" s="13">
        <f t="shared" si="16"/>
        <v>9037.65</v>
      </c>
      <c r="P44" s="13">
        <v>0</v>
      </c>
      <c r="Q44" s="13"/>
      <c r="R44" s="13">
        <v>998.69</v>
      </c>
      <c r="S44" s="13">
        <v>-0.17</v>
      </c>
      <c r="T44" s="13"/>
      <c r="U44" s="38">
        <f t="shared" si="11"/>
        <v>1039.33</v>
      </c>
      <c r="V44" s="13">
        <f>SUM(R44:U44)+F44+I44+J44+K44+L44</f>
        <v>2037.85</v>
      </c>
      <c r="W44" s="20">
        <f t="shared" si="12"/>
        <v>6999.7999999999993</v>
      </c>
      <c r="X44" s="36">
        <v>544.12</v>
      </c>
      <c r="Y44" s="13">
        <f t="shared" si="13"/>
        <v>1852.7199999999998</v>
      </c>
      <c r="Z44" s="22">
        <f t="shared" si="14"/>
        <v>180.75</v>
      </c>
      <c r="AA44" s="23">
        <f t="shared" si="15"/>
        <v>2577.5899999999997</v>
      </c>
    </row>
    <row r="45" spans="1:27" ht="64.5" x14ac:dyDescent="0.35">
      <c r="A45" s="31" t="s">
        <v>116</v>
      </c>
      <c r="B45" s="17" t="s">
        <v>117</v>
      </c>
      <c r="C45" s="16" t="s">
        <v>115</v>
      </c>
      <c r="D45" s="13">
        <v>9037.65</v>
      </c>
      <c r="E45" s="18">
        <v>15</v>
      </c>
      <c r="F45" s="24">
        <v>1434</v>
      </c>
      <c r="G45" s="13"/>
      <c r="H45" s="13"/>
      <c r="I45" s="24">
        <v>2852.28</v>
      </c>
      <c r="J45" s="24">
        <v>112.95</v>
      </c>
      <c r="K45" s="13"/>
      <c r="L45" s="13"/>
      <c r="M45" s="35"/>
      <c r="N45" s="13"/>
      <c r="O45" s="13">
        <f t="shared" si="16"/>
        <v>9037.65</v>
      </c>
      <c r="P45" s="13">
        <v>0</v>
      </c>
      <c r="Q45" s="13"/>
      <c r="R45" s="13">
        <v>998.69</v>
      </c>
      <c r="S45" s="13"/>
      <c r="T45" s="13"/>
      <c r="U45" s="38">
        <f t="shared" si="11"/>
        <v>1039.33</v>
      </c>
      <c r="V45" s="13">
        <f>SUM(R45:U45)+F45+I45+J45</f>
        <v>6437.25</v>
      </c>
      <c r="W45" s="20">
        <f t="shared" si="12"/>
        <v>2600.3999999999996</v>
      </c>
      <c r="X45" s="36">
        <v>544.12</v>
      </c>
      <c r="Y45" s="13">
        <f t="shared" si="13"/>
        <v>1852.7199999999998</v>
      </c>
      <c r="Z45" s="22">
        <f t="shared" si="14"/>
        <v>180.75</v>
      </c>
      <c r="AA45" s="23">
        <f t="shared" si="15"/>
        <v>2577.5899999999997</v>
      </c>
    </row>
    <row r="46" spans="1:27" ht="61.5" x14ac:dyDescent="0.35">
      <c r="A46" s="16" t="s">
        <v>118</v>
      </c>
      <c r="B46" s="17" t="s">
        <v>119</v>
      </c>
      <c r="C46" s="16" t="s">
        <v>120</v>
      </c>
      <c r="D46" s="41">
        <v>0</v>
      </c>
      <c r="E46" s="18">
        <v>0</v>
      </c>
      <c r="F46" s="13"/>
      <c r="G46" s="13"/>
      <c r="H46" s="13"/>
      <c r="I46" s="13"/>
      <c r="J46" s="13"/>
      <c r="K46" s="13"/>
      <c r="L46" s="13"/>
      <c r="M46" s="25"/>
      <c r="N46" s="13"/>
      <c r="O46" s="13">
        <f t="shared" si="16"/>
        <v>0</v>
      </c>
      <c r="P46" s="13">
        <v>0</v>
      </c>
      <c r="Q46" s="13"/>
      <c r="R46" s="13">
        <v>0</v>
      </c>
      <c r="S46" s="13">
        <v>0</v>
      </c>
      <c r="T46" s="13"/>
      <c r="U46" s="38">
        <v>0</v>
      </c>
      <c r="V46" s="13">
        <f>SUM(R46:U46)+F46</f>
        <v>0</v>
      </c>
      <c r="W46" s="20">
        <f t="shared" si="12"/>
        <v>0</v>
      </c>
      <c r="X46" s="26">
        <v>0</v>
      </c>
      <c r="Y46" s="13">
        <v>0</v>
      </c>
      <c r="Z46" s="22">
        <v>0</v>
      </c>
      <c r="AA46" s="23">
        <f t="shared" si="15"/>
        <v>0</v>
      </c>
    </row>
    <row r="47" spans="1:27" ht="80.25" x14ac:dyDescent="0.35">
      <c r="A47" s="16" t="s">
        <v>121</v>
      </c>
      <c r="B47" s="17" t="s">
        <v>122</v>
      </c>
      <c r="C47" s="16" t="s">
        <v>120</v>
      </c>
      <c r="D47" s="41">
        <v>8918.85</v>
      </c>
      <c r="E47" s="18">
        <v>15</v>
      </c>
      <c r="F47" s="13"/>
      <c r="G47" s="13"/>
      <c r="H47" s="13"/>
      <c r="I47" s="13"/>
      <c r="J47" s="13"/>
      <c r="K47" s="13"/>
      <c r="L47" s="13"/>
      <c r="M47" s="25"/>
      <c r="N47" s="13"/>
      <c r="O47" s="13">
        <f t="shared" si="16"/>
        <v>8918.85</v>
      </c>
      <c r="P47" s="13"/>
      <c r="Q47" s="13"/>
      <c r="R47" s="13">
        <v>973.32</v>
      </c>
      <c r="S47" s="13">
        <v>-0.14000000000000001</v>
      </c>
      <c r="T47" s="13"/>
      <c r="U47" s="38">
        <f t="shared" ref="U47:U56" si="17">ROUND(D47*0.115,2)</f>
        <v>1025.67</v>
      </c>
      <c r="V47" s="13">
        <f>SUM(R47:U47)+F47</f>
        <v>1998.8500000000001</v>
      </c>
      <c r="W47" s="20">
        <f t="shared" si="12"/>
        <v>6920</v>
      </c>
      <c r="X47" s="26">
        <v>540.76</v>
      </c>
      <c r="Y47" s="13">
        <f t="shared" ref="Y47:Y56" si="18">ROUND(+D47*17.5%,2)+ROUND(D47*3%,2)</f>
        <v>1828.37</v>
      </c>
      <c r="Z47" s="22">
        <f t="shared" ref="Z47:Z56" si="19">ROUND(+D47*2%,2)</f>
        <v>178.38</v>
      </c>
      <c r="AA47" s="23">
        <f t="shared" si="15"/>
        <v>2547.5100000000002</v>
      </c>
    </row>
    <row r="48" spans="1:27" ht="64.5" x14ac:dyDescent="0.35">
      <c r="A48" s="31" t="s">
        <v>123</v>
      </c>
      <c r="B48" s="17" t="s">
        <v>124</v>
      </c>
      <c r="C48" s="16" t="s">
        <v>125</v>
      </c>
      <c r="D48" s="13">
        <v>9037.65</v>
      </c>
      <c r="E48" s="18">
        <v>0</v>
      </c>
      <c r="F48" s="24">
        <v>2500</v>
      </c>
      <c r="G48" s="13"/>
      <c r="H48" s="13"/>
      <c r="I48" s="13"/>
      <c r="J48" s="13"/>
      <c r="K48" s="13"/>
      <c r="L48" s="13"/>
      <c r="M48" s="25"/>
      <c r="N48" s="13"/>
      <c r="O48" s="13">
        <f t="shared" si="16"/>
        <v>9037.65</v>
      </c>
      <c r="P48" s="13">
        <v>0</v>
      </c>
      <c r="Q48" s="13"/>
      <c r="R48" s="13">
        <v>998.69</v>
      </c>
      <c r="S48" s="13">
        <v>0.03</v>
      </c>
      <c r="T48" s="13"/>
      <c r="U48" s="38">
        <f t="shared" si="17"/>
        <v>1039.33</v>
      </c>
      <c r="V48" s="13">
        <f>SUM(R48:U48)+F48</f>
        <v>4538.05</v>
      </c>
      <c r="W48" s="20">
        <f t="shared" si="12"/>
        <v>4499.5999999999995</v>
      </c>
      <c r="X48" s="36">
        <v>544.12</v>
      </c>
      <c r="Y48" s="13">
        <f t="shared" si="18"/>
        <v>1852.7199999999998</v>
      </c>
      <c r="Z48" s="22">
        <f t="shared" si="19"/>
        <v>180.75</v>
      </c>
      <c r="AA48" s="23">
        <f t="shared" si="15"/>
        <v>2577.5899999999997</v>
      </c>
    </row>
    <row r="49" spans="1:27" ht="64.5" x14ac:dyDescent="0.35">
      <c r="A49" s="16" t="s">
        <v>126</v>
      </c>
      <c r="B49" s="17" t="s">
        <v>127</v>
      </c>
      <c r="C49" s="16" t="s">
        <v>99</v>
      </c>
      <c r="D49" s="13">
        <v>0</v>
      </c>
      <c r="E49" s="18">
        <v>0</v>
      </c>
      <c r="F49" s="13"/>
      <c r="G49" s="13"/>
      <c r="H49" s="13"/>
      <c r="I49" s="13"/>
      <c r="J49" s="13"/>
      <c r="K49" s="13"/>
      <c r="L49" s="13"/>
      <c r="M49" s="25"/>
      <c r="N49" s="13"/>
      <c r="O49" s="13">
        <f t="shared" si="16"/>
        <v>0</v>
      </c>
      <c r="P49" s="13">
        <v>0</v>
      </c>
      <c r="Q49" s="13"/>
      <c r="R49" s="13">
        <v>0</v>
      </c>
      <c r="S49" s="13">
        <v>0</v>
      </c>
      <c r="T49" s="13"/>
      <c r="U49" s="38">
        <f t="shared" si="17"/>
        <v>0</v>
      </c>
      <c r="V49" s="13">
        <f>SUM(R49:U49)+F49</f>
        <v>0</v>
      </c>
      <c r="W49" s="20">
        <f t="shared" si="12"/>
        <v>0</v>
      </c>
      <c r="X49" s="36">
        <v>0</v>
      </c>
      <c r="Y49" s="13">
        <f t="shared" si="18"/>
        <v>0</v>
      </c>
      <c r="Z49" s="22">
        <f t="shared" si="19"/>
        <v>0</v>
      </c>
      <c r="AA49" s="23">
        <f t="shared" si="15"/>
        <v>0</v>
      </c>
    </row>
    <row r="50" spans="1:27" ht="151.5" x14ac:dyDescent="0.35">
      <c r="A50" s="16" t="s">
        <v>128</v>
      </c>
      <c r="B50" s="17" t="s">
        <v>129</v>
      </c>
      <c r="C50" s="16" t="s">
        <v>130</v>
      </c>
      <c r="D50" s="13">
        <v>9037.65</v>
      </c>
      <c r="E50" s="18">
        <v>15</v>
      </c>
      <c r="F50" s="24">
        <v>668</v>
      </c>
      <c r="G50" s="13"/>
      <c r="H50" s="13"/>
      <c r="I50" s="13"/>
      <c r="J50" s="13"/>
      <c r="K50" s="13"/>
      <c r="L50" s="13"/>
      <c r="M50" s="25"/>
      <c r="N50" s="13"/>
      <c r="O50" s="13">
        <f t="shared" si="16"/>
        <v>9037.65</v>
      </c>
      <c r="P50" s="13"/>
      <c r="Q50" s="13"/>
      <c r="R50" s="13">
        <v>998.69</v>
      </c>
      <c r="S50" s="13">
        <v>0.03</v>
      </c>
      <c r="T50" s="13"/>
      <c r="U50" s="38">
        <f t="shared" si="17"/>
        <v>1039.33</v>
      </c>
      <c r="V50" s="13">
        <f>SUM(R50:U50)+F50</f>
        <v>2706.05</v>
      </c>
      <c r="W50" s="20">
        <f t="shared" si="12"/>
        <v>6331.5999999999995</v>
      </c>
      <c r="X50" s="36">
        <v>544.12</v>
      </c>
      <c r="Y50" s="13">
        <f t="shared" si="18"/>
        <v>1852.7199999999998</v>
      </c>
      <c r="Z50" s="22">
        <f t="shared" si="19"/>
        <v>180.75</v>
      </c>
      <c r="AA50" s="23">
        <f t="shared" si="15"/>
        <v>2577.5899999999997</v>
      </c>
    </row>
    <row r="51" spans="1:27" ht="48.75" x14ac:dyDescent="0.35">
      <c r="A51" s="16" t="s">
        <v>131</v>
      </c>
      <c r="B51" s="17" t="s">
        <v>132</v>
      </c>
      <c r="C51" s="16" t="s">
        <v>115</v>
      </c>
      <c r="D51" s="13">
        <v>9037.65</v>
      </c>
      <c r="E51" s="18">
        <v>15</v>
      </c>
      <c r="F51" s="24">
        <v>3656.71</v>
      </c>
      <c r="G51" s="13"/>
      <c r="H51" s="13"/>
      <c r="I51" s="13"/>
      <c r="J51" s="13"/>
      <c r="K51" s="13"/>
      <c r="L51" s="13"/>
      <c r="M51" s="25"/>
      <c r="N51" s="13"/>
      <c r="O51" s="13">
        <f t="shared" si="16"/>
        <v>9037.65</v>
      </c>
      <c r="P51" s="13"/>
      <c r="Q51" s="13"/>
      <c r="R51" s="13">
        <v>998.69</v>
      </c>
      <c r="S51" s="13">
        <v>-0.08</v>
      </c>
      <c r="T51" s="13"/>
      <c r="U51" s="38">
        <f t="shared" si="17"/>
        <v>1039.33</v>
      </c>
      <c r="V51" s="13">
        <f>SUM(R51:U51)+F51+H51</f>
        <v>5694.65</v>
      </c>
      <c r="W51" s="20">
        <f t="shared" si="12"/>
        <v>3343</v>
      </c>
      <c r="X51" s="36">
        <v>544.12</v>
      </c>
      <c r="Y51" s="13">
        <f t="shared" si="18"/>
        <v>1852.7199999999998</v>
      </c>
      <c r="Z51" s="22">
        <f t="shared" si="19"/>
        <v>180.75</v>
      </c>
      <c r="AA51" s="23">
        <f t="shared" si="15"/>
        <v>2577.5899999999997</v>
      </c>
    </row>
    <row r="52" spans="1:27" ht="91.5" x14ac:dyDescent="0.35">
      <c r="A52" s="16" t="s">
        <v>133</v>
      </c>
      <c r="B52" s="17" t="s">
        <v>134</v>
      </c>
      <c r="C52" s="16" t="s">
        <v>135</v>
      </c>
      <c r="D52" s="13">
        <v>9037.65</v>
      </c>
      <c r="E52" s="18">
        <v>15</v>
      </c>
      <c r="F52" s="13"/>
      <c r="G52" s="13"/>
      <c r="H52" s="24">
        <v>4279.87</v>
      </c>
      <c r="I52" s="13"/>
      <c r="J52" s="13"/>
      <c r="K52" s="13"/>
      <c r="L52" s="13"/>
      <c r="M52" s="25"/>
      <c r="N52" s="13"/>
      <c r="O52" s="13">
        <f t="shared" si="16"/>
        <v>9037.65</v>
      </c>
      <c r="P52" s="13">
        <v>0</v>
      </c>
      <c r="Q52" s="13"/>
      <c r="R52" s="13">
        <v>998.69</v>
      </c>
      <c r="S52" s="13">
        <v>-0.04</v>
      </c>
      <c r="T52" s="13"/>
      <c r="U52" s="38">
        <f t="shared" si="17"/>
        <v>1039.33</v>
      </c>
      <c r="V52" s="13">
        <f>SUM(R52:U52)+F52+H52</f>
        <v>6317.85</v>
      </c>
      <c r="W52" s="42">
        <f t="shared" si="12"/>
        <v>2719.7999999999993</v>
      </c>
      <c r="X52" s="36">
        <v>544.12</v>
      </c>
      <c r="Y52" s="13">
        <f t="shared" si="18"/>
        <v>1852.7199999999998</v>
      </c>
      <c r="Z52" s="22">
        <f t="shared" si="19"/>
        <v>180.75</v>
      </c>
      <c r="AA52" s="23">
        <f t="shared" si="15"/>
        <v>2577.5899999999997</v>
      </c>
    </row>
    <row r="53" spans="1:27" ht="64.5" x14ac:dyDescent="0.35">
      <c r="A53" s="16" t="s">
        <v>136</v>
      </c>
      <c r="B53" s="17" t="s">
        <v>137</v>
      </c>
      <c r="C53" s="16" t="s">
        <v>66</v>
      </c>
      <c r="D53" s="13">
        <v>6372</v>
      </c>
      <c r="E53" s="18">
        <v>15</v>
      </c>
      <c r="F53" s="13"/>
      <c r="G53" s="25"/>
      <c r="H53" s="25"/>
      <c r="I53" s="25"/>
      <c r="J53" s="25"/>
      <c r="K53" s="25"/>
      <c r="L53" s="25"/>
      <c r="M53" s="33"/>
      <c r="N53" s="13"/>
      <c r="O53" s="13">
        <f t="shared" si="16"/>
        <v>6372</v>
      </c>
      <c r="P53" s="13"/>
      <c r="Q53" s="13"/>
      <c r="R53" s="13">
        <v>524.12</v>
      </c>
      <c r="S53" s="13">
        <v>0.1</v>
      </c>
      <c r="T53" s="13"/>
      <c r="U53" s="38">
        <f t="shared" si="17"/>
        <v>732.78</v>
      </c>
      <c r="V53" s="13">
        <f>SUM(R53:U53)+F53</f>
        <v>1257</v>
      </c>
      <c r="W53" s="37">
        <f t="shared" si="12"/>
        <v>5115</v>
      </c>
      <c r="X53" s="26">
        <v>468.9</v>
      </c>
      <c r="Y53" s="13">
        <f t="shared" si="18"/>
        <v>1306.26</v>
      </c>
      <c r="Z53" s="22">
        <f t="shared" si="19"/>
        <v>127.44</v>
      </c>
      <c r="AA53" s="23">
        <f t="shared" si="15"/>
        <v>1902.6</v>
      </c>
    </row>
    <row r="54" spans="1:27" ht="48.75" x14ac:dyDescent="0.35">
      <c r="A54" s="16" t="s">
        <v>138</v>
      </c>
      <c r="B54" s="17" t="s">
        <v>139</v>
      </c>
      <c r="C54" s="16" t="s">
        <v>140</v>
      </c>
      <c r="D54" s="13">
        <v>14173.5</v>
      </c>
      <c r="E54" s="18">
        <v>15</v>
      </c>
      <c r="F54" s="13"/>
      <c r="G54" s="13"/>
      <c r="H54" s="13"/>
      <c r="I54" s="13"/>
      <c r="J54" s="13"/>
      <c r="K54" s="13"/>
      <c r="L54" s="13"/>
      <c r="M54" s="25"/>
      <c r="N54" s="13"/>
      <c r="O54" s="13">
        <f t="shared" si="16"/>
        <v>14173.5</v>
      </c>
      <c r="P54" s="13">
        <v>0</v>
      </c>
      <c r="Q54" s="13"/>
      <c r="R54" s="13">
        <v>2095.71</v>
      </c>
      <c r="S54" s="13">
        <v>0.04</v>
      </c>
      <c r="T54" s="13"/>
      <c r="U54" s="38">
        <f t="shared" si="17"/>
        <v>1629.95</v>
      </c>
      <c r="V54" s="13">
        <f>SUM(R54:U54)+F54</f>
        <v>3725.7</v>
      </c>
      <c r="W54" s="20">
        <f t="shared" si="12"/>
        <v>10447.799999999999</v>
      </c>
      <c r="X54" s="26">
        <v>689.03</v>
      </c>
      <c r="Y54" s="13">
        <f t="shared" si="18"/>
        <v>2905.57</v>
      </c>
      <c r="Z54" s="22">
        <f t="shared" si="19"/>
        <v>283.47000000000003</v>
      </c>
      <c r="AA54" s="23">
        <f t="shared" si="15"/>
        <v>3878.0700000000006</v>
      </c>
    </row>
    <row r="55" spans="1:27" ht="76.5" x14ac:dyDescent="0.35">
      <c r="A55" s="16" t="s">
        <v>141</v>
      </c>
      <c r="B55" s="17" t="s">
        <v>142</v>
      </c>
      <c r="C55" s="16" t="s">
        <v>143</v>
      </c>
      <c r="D55" s="13">
        <v>11003.1</v>
      </c>
      <c r="E55" s="18">
        <v>15</v>
      </c>
      <c r="F55" s="13"/>
      <c r="G55" s="13"/>
      <c r="H55" s="13"/>
      <c r="I55" s="13"/>
      <c r="J55" s="13"/>
      <c r="K55" s="13"/>
      <c r="L55" s="13"/>
      <c r="M55" s="25">
        <v>144.96</v>
      </c>
      <c r="N55" s="13"/>
      <c r="O55" s="13">
        <f t="shared" si="16"/>
        <v>10858.140000000001</v>
      </c>
      <c r="P55" s="13">
        <v>0</v>
      </c>
      <c r="Q55" s="13"/>
      <c r="R55" s="13">
        <v>1418.51</v>
      </c>
      <c r="S55" s="13">
        <v>7.0000000000000007E-2</v>
      </c>
      <c r="T55" s="13"/>
      <c r="U55" s="38">
        <f t="shared" si="17"/>
        <v>1265.3599999999999</v>
      </c>
      <c r="V55" s="13">
        <f>SUM(R55:U55)+F55</f>
        <v>2683.9399999999996</v>
      </c>
      <c r="W55" s="20">
        <f t="shared" si="12"/>
        <v>8174.2000000000016</v>
      </c>
      <c r="X55" s="26">
        <v>599.58000000000004</v>
      </c>
      <c r="Y55" s="13">
        <f t="shared" si="18"/>
        <v>2255.63</v>
      </c>
      <c r="Z55" s="22">
        <f t="shared" si="19"/>
        <v>220.06</v>
      </c>
      <c r="AA55" s="23">
        <f t="shared" si="15"/>
        <v>3075.27</v>
      </c>
    </row>
    <row r="56" spans="1:27" ht="64.5" x14ac:dyDescent="0.35">
      <c r="A56" s="16" t="s">
        <v>144</v>
      </c>
      <c r="B56" s="17" t="s">
        <v>145</v>
      </c>
      <c r="C56" s="16" t="s">
        <v>107</v>
      </c>
      <c r="D56" s="41">
        <v>8918.85</v>
      </c>
      <c r="E56" s="18">
        <v>15</v>
      </c>
      <c r="F56" s="24">
        <v>1395</v>
      </c>
      <c r="G56" s="13"/>
      <c r="H56" s="13"/>
      <c r="I56" s="13"/>
      <c r="J56" s="13"/>
      <c r="K56" s="13"/>
      <c r="L56" s="13"/>
      <c r="M56" s="25"/>
      <c r="N56" s="13"/>
      <c r="O56" s="13">
        <f t="shared" si="16"/>
        <v>8918.85</v>
      </c>
      <c r="P56" s="13">
        <v>0</v>
      </c>
      <c r="Q56" s="13"/>
      <c r="R56" s="13">
        <v>973.32</v>
      </c>
      <c r="S56" s="13">
        <v>0.06</v>
      </c>
      <c r="T56" s="13"/>
      <c r="U56" s="38">
        <f t="shared" si="17"/>
        <v>1025.67</v>
      </c>
      <c r="V56" s="13">
        <f>SUM(R56:U56)+F56</f>
        <v>3394.05</v>
      </c>
      <c r="W56" s="20">
        <f t="shared" si="12"/>
        <v>5524.8</v>
      </c>
      <c r="X56" s="26">
        <v>540.76</v>
      </c>
      <c r="Y56" s="13">
        <f t="shared" si="18"/>
        <v>1828.37</v>
      </c>
      <c r="Z56" s="22">
        <f t="shared" si="19"/>
        <v>178.38</v>
      </c>
      <c r="AA56" s="23">
        <f t="shared" si="15"/>
        <v>2547.5100000000002</v>
      </c>
    </row>
    <row r="57" spans="1:27" ht="35.25" x14ac:dyDescent="0.3">
      <c r="A57" s="12" t="s">
        <v>39</v>
      </c>
      <c r="B57" s="28"/>
      <c r="C57" s="29"/>
      <c r="D57" s="30">
        <f>SUM(D37:D56)</f>
        <v>157600.5</v>
      </c>
      <c r="E57" s="30"/>
      <c r="F57" s="30">
        <f t="shared" ref="F57:AA57" si="20">SUM(F37:F56)</f>
        <v>17372.71</v>
      </c>
      <c r="G57" s="30">
        <f t="shared" si="20"/>
        <v>0</v>
      </c>
      <c r="H57" s="30">
        <f t="shared" si="20"/>
        <v>8226.06</v>
      </c>
      <c r="I57" s="30">
        <f t="shared" si="20"/>
        <v>2852.28</v>
      </c>
      <c r="J57" s="30">
        <f t="shared" si="20"/>
        <v>112.95</v>
      </c>
      <c r="K57" s="30">
        <f t="shared" si="20"/>
        <v>0</v>
      </c>
      <c r="L57" s="30">
        <f t="shared" si="20"/>
        <v>0</v>
      </c>
      <c r="M57" s="30">
        <f t="shared" si="20"/>
        <v>206.65</v>
      </c>
      <c r="N57" s="30">
        <f t="shared" si="20"/>
        <v>0</v>
      </c>
      <c r="O57" s="30">
        <f t="shared" si="20"/>
        <v>157393.85</v>
      </c>
      <c r="P57" s="30">
        <f t="shared" si="20"/>
        <v>0</v>
      </c>
      <c r="Q57" s="30">
        <f t="shared" si="20"/>
        <v>0</v>
      </c>
      <c r="R57" s="30">
        <f t="shared" si="20"/>
        <v>17918.52</v>
      </c>
      <c r="S57" s="30">
        <f t="shared" si="20"/>
        <v>0.26</v>
      </c>
      <c r="T57" s="30">
        <f t="shared" si="20"/>
        <v>0</v>
      </c>
      <c r="U57" s="30">
        <f t="shared" si="20"/>
        <v>18124.07</v>
      </c>
      <c r="V57" s="30">
        <f t="shared" si="20"/>
        <v>64606.850000000006</v>
      </c>
      <c r="W57" s="30">
        <f t="shared" si="20"/>
        <v>92787</v>
      </c>
      <c r="X57" s="30">
        <f t="shared" si="20"/>
        <v>9361.75</v>
      </c>
      <c r="Y57" s="30">
        <f t="shared" si="20"/>
        <v>32308.14</v>
      </c>
      <c r="Z57" s="30">
        <f t="shared" si="20"/>
        <v>3151.9900000000002</v>
      </c>
      <c r="AA57" s="30">
        <f t="shared" si="20"/>
        <v>44821.88</v>
      </c>
    </row>
    <row r="58" spans="1:27" ht="18.75" x14ac:dyDescent="0.3">
      <c r="A58" s="31"/>
      <c r="B58" s="17"/>
      <c r="C58" s="31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32"/>
      <c r="X58" s="15"/>
      <c r="Y58" s="15"/>
      <c r="Z58" s="15"/>
      <c r="AA58" s="15"/>
    </row>
    <row r="59" spans="1:27" ht="32.25" x14ac:dyDescent="0.3">
      <c r="A59" s="12" t="s">
        <v>146</v>
      </c>
      <c r="B59" s="28" t="s">
        <v>147</v>
      </c>
      <c r="C59" s="31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32"/>
      <c r="X59" s="15"/>
      <c r="Y59" s="15"/>
      <c r="Z59" s="15"/>
      <c r="AA59" s="15"/>
    </row>
    <row r="60" spans="1:27" ht="76.5" x14ac:dyDescent="0.35">
      <c r="A60" s="16" t="s">
        <v>148</v>
      </c>
      <c r="B60" s="17" t="s">
        <v>149</v>
      </c>
      <c r="C60" s="16" t="s">
        <v>150</v>
      </c>
      <c r="D60" s="13">
        <v>11003.1</v>
      </c>
      <c r="E60" s="18">
        <v>15</v>
      </c>
      <c r="F60" s="32"/>
      <c r="G60" s="13"/>
      <c r="H60" s="13"/>
      <c r="I60" s="13"/>
      <c r="J60" s="13"/>
      <c r="K60" s="13"/>
      <c r="L60" s="13"/>
      <c r="M60" s="25">
        <v>8.73</v>
      </c>
      <c r="N60" s="13"/>
      <c r="O60" s="13">
        <f>D60+-M60</f>
        <v>10994.37</v>
      </c>
      <c r="P60" s="13"/>
      <c r="Q60" s="13"/>
      <c r="R60" s="13">
        <v>1418.51</v>
      </c>
      <c r="S60" s="13">
        <v>0.1</v>
      </c>
      <c r="T60" s="13"/>
      <c r="U60" s="19">
        <f>ROUND(D60*0.115,2)</f>
        <v>1265.3599999999999</v>
      </c>
      <c r="V60" s="13">
        <f>SUM(R60:U60)+F60</f>
        <v>2683.97</v>
      </c>
      <c r="W60" s="37">
        <f>O60-V60</f>
        <v>8310.4000000000015</v>
      </c>
      <c r="X60" s="26">
        <v>599.58000000000004</v>
      </c>
      <c r="Y60" s="13">
        <f>ROUND(+D60*17.5%,2)+ROUND(D60*3%,2)</f>
        <v>2255.63</v>
      </c>
      <c r="Z60" s="22">
        <f>ROUND(+D60*2%,2)</f>
        <v>220.06</v>
      </c>
      <c r="AA60" s="23">
        <f>SUM(X60:Z60)</f>
        <v>3075.27</v>
      </c>
    </row>
    <row r="61" spans="1:27" ht="64.5" x14ac:dyDescent="0.35">
      <c r="A61" s="31" t="s">
        <v>151</v>
      </c>
      <c r="B61" s="17" t="s">
        <v>152</v>
      </c>
      <c r="C61" s="16" t="s">
        <v>153</v>
      </c>
      <c r="D61" s="13">
        <v>8878.9500000000007</v>
      </c>
      <c r="E61" s="18">
        <v>15</v>
      </c>
      <c r="F61" s="24">
        <v>2800</v>
      </c>
      <c r="G61" s="13"/>
      <c r="H61" s="13"/>
      <c r="I61" s="13"/>
      <c r="J61" s="13"/>
      <c r="K61" s="13"/>
      <c r="L61" s="13"/>
      <c r="M61" s="25"/>
      <c r="N61" s="13"/>
      <c r="O61" s="13">
        <f t="shared" ref="O61:O64" si="21">D61+-M61</f>
        <v>8878.9500000000007</v>
      </c>
      <c r="P61" s="13"/>
      <c r="Q61" s="13"/>
      <c r="R61" s="13">
        <v>964.79</v>
      </c>
      <c r="S61" s="13">
        <v>-0.12</v>
      </c>
      <c r="T61" s="13"/>
      <c r="U61" s="19">
        <f>ROUND(D61*0.115,2)</f>
        <v>1021.08</v>
      </c>
      <c r="V61" s="13">
        <f>SUM(R61:U61)+F61</f>
        <v>4785.75</v>
      </c>
      <c r="W61" s="20">
        <f>O61-V61</f>
        <v>4093.2000000000007</v>
      </c>
      <c r="X61" s="36">
        <v>539.64</v>
      </c>
      <c r="Y61" s="13">
        <f>ROUND(+D61*17.5%,2)+ROUND(D61*3%,2)</f>
        <v>1820.19</v>
      </c>
      <c r="Z61" s="22">
        <f>ROUND(+D61*2%,2)</f>
        <v>177.58</v>
      </c>
      <c r="AA61" s="23">
        <f>SUM(X61:Z61)</f>
        <v>2537.41</v>
      </c>
    </row>
    <row r="62" spans="1:27" ht="151.5" x14ac:dyDescent="0.35">
      <c r="A62" s="16" t="s">
        <v>154</v>
      </c>
      <c r="B62" s="17" t="s">
        <v>155</v>
      </c>
      <c r="C62" s="16" t="s">
        <v>130</v>
      </c>
      <c r="D62" s="13">
        <v>8874.9</v>
      </c>
      <c r="E62" s="18">
        <v>15</v>
      </c>
      <c r="F62" s="24">
        <v>997.31</v>
      </c>
      <c r="G62" s="13"/>
      <c r="H62" s="13"/>
      <c r="I62" s="13"/>
      <c r="J62" s="13"/>
      <c r="K62" s="13"/>
      <c r="L62" s="13"/>
      <c r="M62" s="25"/>
      <c r="N62" s="13"/>
      <c r="O62" s="13">
        <f t="shared" si="21"/>
        <v>8874.9</v>
      </c>
      <c r="P62" s="13"/>
      <c r="Q62" s="13"/>
      <c r="R62" s="13">
        <v>963.93</v>
      </c>
      <c r="S62" s="13">
        <v>0.05</v>
      </c>
      <c r="T62" s="13"/>
      <c r="U62" s="19">
        <f>ROUND(D62*0.115,2)</f>
        <v>1020.61</v>
      </c>
      <c r="V62" s="13">
        <f>SUM(R62:U62)+F62</f>
        <v>2981.8999999999996</v>
      </c>
      <c r="W62" s="20">
        <f>O62-V62</f>
        <v>5893</v>
      </c>
      <c r="X62" s="36">
        <v>539.52</v>
      </c>
      <c r="Y62" s="13">
        <f>ROUND(+D62*17.5%,2)+ROUND(D62*3%,2)</f>
        <v>1819.36</v>
      </c>
      <c r="Z62" s="22">
        <f>ROUND(+D62*2%,2)</f>
        <v>177.5</v>
      </c>
      <c r="AA62" s="23">
        <f>SUM(X62:Z62)</f>
        <v>2536.38</v>
      </c>
    </row>
    <row r="63" spans="1:27" ht="151.5" x14ac:dyDescent="0.35">
      <c r="A63" s="16" t="s">
        <v>156</v>
      </c>
      <c r="B63" s="17" t="s">
        <v>157</v>
      </c>
      <c r="C63" s="16" t="s">
        <v>130</v>
      </c>
      <c r="D63" s="13">
        <v>9036.2999999999993</v>
      </c>
      <c r="E63" s="18">
        <v>15</v>
      </c>
      <c r="F63" s="24">
        <v>1574.31</v>
      </c>
      <c r="G63" s="13"/>
      <c r="H63" s="13"/>
      <c r="I63" s="13"/>
      <c r="J63" s="13"/>
      <c r="K63" s="13"/>
      <c r="L63" s="13"/>
      <c r="M63" s="25">
        <v>4.3</v>
      </c>
      <c r="N63" s="13"/>
      <c r="O63" s="13">
        <f t="shared" si="21"/>
        <v>9032</v>
      </c>
      <c r="P63" s="13"/>
      <c r="Q63" s="13"/>
      <c r="R63" s="13">
        <v>998.4</v>
      </c>
      <c r="S63" s="13">
        <v>0.12</v>
      </c>
      <c r="T63" s="13"/>
      <c r="U63" s="19">
        <f>ROUND(D63*0.115,2)</f>
        <v>1039.17</v>
      </c>
      <c r="V63" s="13">
        <f>SUM(R63:U63)+F63</f>
        <v>3612</v>
      </c>
      <c r="W63" s="20">
        <f>O63-V63</f>
        <v>5420</v>
      </c>
      <c r="X63" s="36">
        <v>544.08000000000004</v>
      </c>
      <c r="Y63" s="13">
        <f>ROUND(+D63*17.5%,2)+ROUND(D63*3%,2)</f>
        <v>1852.4399999999998</v>
      </c>
      <c r="Z63" s="22">
        <f>ROUND(+D63*2%,2)</f>
        <v>180.73</v>
      </c>
      <c r="AA63" s="23">
        <f>SUM(X63:Z63)</f>
        <v>2577.25</v>
      </c>
    </row>
    <row r="64" spans="1:27" ht="151.5" x14ac:dyDescent="0.35">
      <c r="A64" s="16" t="s">
        <v>158</v>
      </c>
      <c r="B64" s="17" t="s">
        <v>159</v>
      </c>
      <c r="C64" s="16" t="s">
        <v>130</v>
      </c>
      <c r="D64" s="13">
        <v>9036.2999999999993</v>
      </c>
      <c r="E64" s="18">
        <v>15</v>
      </c>
      <c r="F64" s="24">
        <v>699</v>
      </c>
      <c r="G64" s="13"/>
      <c r="H64" s="24">
        <v>3819.58</v>
      </c>
      <c r="I64" s="13"/>
      <c r="J64" s="13"/>
      <c r="K64" s="13"/>
      <c r="L64" s="13"/>
      <c r="M64" s="25"/>
      <c r="N64" s="13"/>
      <c r="O64" s="13">
        <f t="shared" si="21"/>
        <v>9036.2999999999993</v>
      </c>
      <c r="P64" s="13"/>
      <c r="Q64" s="13"/>
      <c r="R64" s="13">
        <v>998.4</v>
      </c>
      <c r="S64" s="13">
        <v>0.15</v>
      </c>
      <c r="T64" s="13"/>
      <c r="U64" s="19">
        <f>ROUND(D64*0.115,2)</f>
        <v>1039.17</v>
      </c>
      <c r="V64" s="13">
        <f>SUM(R64:U64)+F64+H64</f>
        <v>6556.3</v>
      </c>
      <c r="W64" s="20">
        <f>O64-V64</f>
        <v>2479.9999999999991</v>
      </c>
      <c r="X64" s="36">
        <v>544.08000000000004</v>
      </c>
      <c r="Y64" s="13">
        <f>ROUND(+D64*17.5%,2)+ROUND(D64*3%,2)</f>
        <v>1852.4399999999998</v>
      </c>
      <c r="Z64" s="22">
        <f>ROUND(+D64*2%,2)</f>
        <v>180.73</v>
      </c>
      <c r="AA64" s="23">
        <f>SUM(X64:Z64)</f>
        <v>2577.25</v>
      </c>
    </row>
    <row r="65" spans="1:27" ht="35.25" x14ac:dyDescent="0.3">
      <c r="A65" s="12" t="s">
        <v>39</v>
      </c>
      <c r="B65" s="28"/>
      <c r="C65" s="29"/>
      <c r="D65" s="30">
        <f>SUM(D60:D64)</f>
        <v>46829.55</v>
      </c>
      <c r="E65" s="30"/>
      <c r="F65" s="30">
        <f>SUM(F60:F64)</f>
        <v>6070.62</v>
      </c>
      <c r="G65" s="30">
        <f>SUM(G60:G64)</f>
        <v>0</v>
      </c>
      <c r="H65" s="30">
        <f>SUM(H60:H64)</f>
        <v>3819.58</v>
      </c>
      <c r="I65" s="30"/>
      <c r="J65" s="30"/>
      <c r="K65" s="30"/>
      <c r="L65" s="30"/>
      <c r="M65" s="30">
        <f t="shared" ref="M65:AA65" si="22">SUM(M60:M64)</f>
        <v>13.030000000000001</v>
      </c>
      <c r="N65" s="30">
        <f t="shared" si="22"/>
        <v>0</v>
      </c>
      <c r="O65" s="30">
        <f t="shared" si="22"/>
        <v>46816.520000000004</v>
      </c>
      <c r="P65" s="30">
        <f t="shared" si="22"/>
        <v>0</v>
      </c>
      <c r="Q65" s="30">
        <f t="shared" si="22"/>
        <v>0</v>
      </c>
      <c r="R65" s="30">
        <f t="shared" si="22"/>
        <v>5344.03</v>
      </c>
      <c r="S65" s="30">
        <f t="shared" si="22"/>
        <v>0.30000000000000004</v>
      </c>
      <c r="T65" s="30">
        <f t="shared" si="22"/>
        <v>0</v>
      </c>
      <c r="U65" s="30">
        <f t="shared" si="22"/>
        <v>5385.39</v>
      </c>
      <c r="V65" s="30">
        <f t="shared" si="22"/>
        <v>20619.919999999998</v>
      </c>
      <c r="W65" s="30">
        <f t="shared" si="22"/>
        <v>26196.600000000002</v>
      </c>
      <c r="X65" s="30">
        <f t="shared" si="22"/>
        <v>2766.9</v>
      </c>
      <c r="Y65" s="30">
        <f t="shared" si="22"/>
        <v>9600.06</v>
      </c>
      <c r="Z65" s="30">
        <f t="shared" si="22"/>
        <v>936.6</v>
      </c>
      <c r="AA65" s="30">
        <f t="shared" si="22"/>
        <v>13303.560000000001</v>
      </c>
    </row>
    <row r="66" spans="1:27" ht="18.75" x14ac:dyDescent="0.3">
      <c r="A66" s="12"/>
      <c r="B66" s="17"/>
      <c r="C66" s="31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43"/>
      <c r="P66" s="43"/>
      <c r="Q66" s="43"/>
      <c r="R66" s="43"/>
      <c r="S66" s="43"/>
      <c r="T66" s="43"/>
      <c r="U66" s="43"/>
      <c r="V66" s="43"/>
      <c r="W66" s="44"/>
      <c r="X66" s="45"/>
      <c r="Y66" s="45"/>
      <c r="Z66" s="45"/>
      <c r="AA66" s="45"/>
    </row>
    <row r="67" spans="1:27" ht="63.75" x14ac:dyDescent="0.3">
      <c r="A67" s="12" t="s">
        <v>160</v>
      </c>
      <c r="B67" s="28" t="s">
        <v>161</v>
      </c>
      <c r="C67" s="31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32"/>
      <c r="X67" s="15"/>
      <c r="Y67" s="15"/>
      <c r="Z67" s="15"/>
      <c r="AA67" s="15"/>
    </row>
    <row r="68" spans="1:27" ht="64.5" x14ac:dyDescent="0.35">
      <c r="A68" s="16" t="s">
        <v>162</v>
      </c>
      <c r="B68" s="17" t="s">
        <v>163</v>
      </c>
      <c r="C68" s="16" t="s">
        <v>164</v>
      </c>
      <c r="D68" s="13">
        <v>8864.7000000000007</v>
      </c>
      <c r="E68" s="18">
        <v>15</v>
      </c>
      <c r="F68" s="46">
        <v>3821.24</v>
      </c>
      <c r="G68" s="13"/>
      <c r="H68" s="13"/>
      <c r="I68" s="13"/>
      <c r="J68" s="13"/>
      <c r="K68" s="13"/>
      <c r="L68" s="13"/>
      <c r="M68" s="25">
        <v>4.22</v>
      </c>
      <c r="N68" s="13"/>
      <c r="O68" s="13">
        <f>D68+-M68</f>
        <v>8860.4800000000014</v>
      </c>
      <c r="P68" s="13"/>
      <c r="Q68" s="13"/>
      <c r="R68" s="13">
        <v>961.75</v>
      </c>
      <c r="S68" s="13">
        <v>0.05</v>
      </c>
      <c r="T68" s="13"/>
      <c r="U68" s="19">
        <f t="shared" ref="U68:U88" si="23">ROUND(D68*0.115,2)</f>
        <v>1019.44</v>
      </c>
      <c r="V68" s="13">
        <f t="shared" ref="V68:V88" si="24">SUM(R68:U68)+F68</f>
        <v>5802.48</v>
      </c>
      <c r="W68" s="20">
        <f t="shared" ref="W68:W88" si="25">O68-V68</f>
        <v>3058.0000000000018</v>
      </c>
      <c r="X68" s="26">
        <v>539.24</v>
      </c>
      <c r="Y68" s="13">
        <f t="shared" ref="Y68:Y88" si="26">ROUND(+D68*17.5%,2)+ROUND(D68*3%,2)</f>
        <v>1817.26</v>
      </c>
      <c r="Z68" s="22">
        <f t="shared" ref="Z68:Z88" si="27">ROUND(+D68*2%,2)</f>
        <v>177.29</v>
      </c>
      <c r="AA68" s="23">
        <f t="shared" ref="AA68:AA88" si="28">SUM(X68:Z68)</f>
        <v>2533.79</v>
      </c>
    </row>
    <row r="69" spans="1:27" ht="48.75" x14ac:dyDescent="0.35">
      <c r="A69" s="16" t="s">
        <v>165</v>
      </c>
      <c r="B69" s="17" t="s">
        <v>166</v>
      </c>
      <c r="C69" s="16" t="s">
        <v>164</v>
      </c>
      <c r="D69" s="13">
        <v>8864.7000000000007</v>
      </c>
      <c r="E69" s="18">
        <v>15</v>
      </c>
      <c r="F69" s="46">
        <v>910.77</v>
      </c>
      <c r="G69" s="13"/>
      <c r="H69" s="13"/>
      <c r="I69" s="13"/>
      <c r="J69" s="13"/>
      <c r="K69" s="13"/>
      <c r="L69" s="13"/>
      <c r="M69" s="25"/>
      <c r="N69" s="13"/>
      <c r="O69" s="13">
        <f t="shared" ref="O69:O88" si="29">D69+-M69</f>
        <v>8864.7000000000007</v>
      </c>
      <c r="P69" s="13"/>
      <c r="Q69" s="13"/>
      <c r="R69" s="13">
        <v>961.75</v>
      </c>
      <c r="S69" s="13">
        <v>-0.06</v>
      </c>
      <c r="T69" s="13"/>
      <c r="U69" s="19">
        <f t="shared" si="23"/>
        <v>1019.44</v>
      </c>
      <c r="V69" s="13">
        <f t="shared" si="24"/>
        <v>2891.9</v>
      </c>
      <c r="W69" s="20">
        <f t="shared" si="25"/>
        <v>5972.8000000000011</v>
      </c>
      <c r="X69" s="26">
        <v>539.24</v>
      </c>
      <c r="Y69" s="13">
        <f t="shared" si="26"/>
        <v>1817.26</v>
      </c>
      <c r="Z69" s="22">
        <f t="shared" si="27"/>
        <v>177.29</v>
      </c>
      <c r="AA69" s="23">
        <f t="shared" si="28"/>
        <v>2533.79</v>
      </c>
    </row>
    <row r="70" spans="1:27" ht="48.75" x14ac:dyDescent="0.35">
      <c r="A70" s="16" t="s">
        <v>167</v>
      </c>
      <c r="B70" s="17" t="s">
        <v>168</v>
      </c>
      <c r="C70" s="16" t="s">
        <v>58</v>
      </c>
      <c r="D70" s="41">
        <v>5952.3</v>
      </c>
      <c r="E70" s="18">
        <v>15</v>
      </c>
      <c r="F70" s="24">
        <v>1939</v>
      </c>
      <c r="G70" s="13"/>
      <c r="H70" s="13"/>
      <c r="I70" s="13"/>
      <c r="J70" s="13"/>
      <c r="K70" s="13"/>
      <c r="L70" s="13"/>
      <c r="M70" s="25">
        <v>28.34</v>
      </c>
      <c r="N70" s="13"/>
      <c r="O70" s="13">
        <f t="shared" si="29"/>
        <v>5923.96</v>
      </c>
      <c r="P70" s="13"/>
      <c r="Q70" s="13"/>
      <c r="R70" s="13">
        <v>470.48</v>
      </c>
      <c r="S70" s="13">
        <v>-0.03</v>
      </c>
      <c r="T70" s="13"/>
      <c r="U70" s="19">
        <f t="shared" si="23"/>
        <v>684.51</v>
      </c>
      <c r="V70" s="13">
        <f t="shared" si="24"/>
        <v>3093.96</v>
      </c>
      <c r="W70" s="20">
        <f t="shared" si="25"/>
        <v>2830</v>
      </c>
      <c r="X70" s="36">
        <v>457.06</v>
      </c>
      <c r="Y70" s="13">
        <f t="shared" si="26"/>
        <v>1220.22</v>
      </c>
      <c r="Z70" s="22">
        <f t="shared" si="27"/>
        <v>119.05</v>
      </c>
      <c r="AA70" s="23">
        <f t="shared" si="28"/>
        <v>1796.33</v>
      </c>
    </row>
    <row r="71" spans="1:27" ht="48.75" x14ac:dyDescent="0.35">
      <c r="A71" s="16" t="s">
        <v>169</v>
      </c>
      <c r="B71" s="17" t="s">
        <v>170</v>
      </c>
      <c r="C71" s="16" t="s">
        <v>171</v>
      </c>
      <c r="D71" s="13">
        <v>8864.7000000000007</v>
      </c>
      <c r="E71" s="18">
        <v>15</v>
      </c>
      <c r="F71" s="24">
        <v>1042.44</v>
      </c>
      <c r="G71" s="13"/>
      <c r="H71" s="13"/>
      <c r="I71" s="13"/>
      <c r="J71" s="13"/>
      <c r="K71" s="13"/>
      <c r="L71" s="13"/>
      <c r="M71" s="25">
        <v>1.41</v>
      </c>
      <c r="N71" s="13"/>
      <c r="O71" s="13">
        <f t="shared" si="29"/>
        <v>8863.2900000000009</v>
      </c>
      <c r="P71" s="13"/>
      <c r="Q71" s="13"/>
      <c r="R71" s="13">
        <v>961.75</v>
      </c>
      <c r="S71" s="13">
        <v>-0.14000000000000001</v>
      </c>
      <c r="T71" s="13"/>
      <c r="U71" s="19">
        <f t="shared" si="23"/>
        <v>1019.44</v>
      </c>
      <c r="V71" s="13">
        <f t="shared" si="24"/>
        <v>3023.4900000000002</v>
      </c>
      <c r="W71" s="20">
        <f t="shared" si="25"/>
        <v>5839.8000000000011</v>
      </c>
      <c r="X71" s="26">
        <v>539.24</v>
      </c>
      <c r="Y71" s="13">
        <f t="shared" si="26"/>
        <v>1817.26</v>
      </c>
      <c r="Z71" s="22">
        <f t="shared" si="27"/>
        <v>177.29</v>
      </c>
      <c r="AA71" s="23">
        <f t="shared" si="28"/>
        <v>2533.79</v>
      </c>
    </row>
    <row r="72" spans="1:27" ht="61.5" x14ac:dyDescent="0.35">
      <c r="A72" s="16" t="s">
        <v>172</v>
      </c>
      <c r="B72" s="17" t="s">
        <v>173</v>
      </c>
      <c r="C72" s="16" t="s">
        <v>174</v>
      </c>
      <c r="D72" s="13">
        <v>8864.7000000000007</v>
      </c>
      <c r="E72" s="18">
        <v>15</v>
      </c>
      <c r="F72" s="13"/>
      <c r="G72" s="13"/>
      <c r="H72" s="13"/>
      <c r="I72" s="13"/>
      <c r="J72" s="13"/>
      <c r="K72" s="13"/>
      <c r="L72" s="13"/>
      <c r="M72" s="25"/>
      <c r="N72" s="13"/>
      <c r="O72" s="13">
        <f t="shared" si="29"/>
        <v>8864.7000000000007</v>
      </c>
      <c r="P72" s="13"/>
      <c r="Q72" s="13"/>
      <c r="R72" s="13">
        <v>961.75</v>
      </c>
      <c r="S72" s="13">
        <v>-0.09</v>
      </c>
      <c r="T72" s="13"/>
      <c r="U72" s="19">
        <f t="shared" si="23"/>
        <v>1019.44</v>
      </c>
      <c r="V72" s="13">
        <f t="shared" si="24"/>
        <v>1981.1</v>
      </c>
      <c r="W72" s="20">
        <f t="shared" si="25"/>
        <v>6883.6</v>
      </c>
      <c r="X72" s="26">
        <v>539.24</v>
      </c>
      <c r="Y72" s="13">
        <f t="shared" si="26"/>
        <v>1817.26</v>
      </c>
      <c r="Z72" s="22">
        <f t="shared" si="27"/>
        <v>177.29</v>
      </c>
      <c r="AA72" s="23">
        <f t="shared" si="28"/>
        <v>2533.79</v>
      </c>
    </row>
    <row r="73" spans="1:27" ht="64.5" x14ac:dyDescent="0.35">
      <c r="A73" s="16" t="s">
        <v>175</v>
      </c>
      <c r="B73" s="17" t="s">
        <v>176</v>
      </c>
      <c r="C73" s="16" t="s">
        <v>177</v>
      </c>
      <c r="D73" s="13">
        <f>8864.7/15*14</f>
        <v>8273.7200000000012</v>
      </c>
      <c r="E73" s="18">
        <v>14</v>
      </c>
      <c r="F73" s="13"/>
      <c r="G73" s="13"/>
      <c r="H73" s="13"/>
      <c r="I73" s="13"/>
      <c r="J73" s="13"/>
      <c r="K73" s="13"/>
      <c r="L73" s="13"/>
      <c r="M73" s="25">
        <v>4.22</v>
      </c>
      <c r="N73" s="13"/>
      <c r="O73" s="13">
        <f t="shared" si="29"/>
        <v>8269.5000000000018</v>
      </c>
      <c r="P73" s="13"/>
      <c r="Q73" s="13"/>
      <c r="R73" s="13">
        <v>848.52</v>
      </c>
      <c r="S73" s="13">
        <v>-0.06</v>
      </c>
      <c r="T73" s="13"/>
      <c r="U73" s="19">
        <v>1019.44</v>
      </c>
      <c r="V73" s="13">
        <f t="shared" si="24"/>
        <v>1867.9</v>
      </c>
      <c r="W73" s="20">
        <f t="shared" si="25"/>
        <v>6401.6000000000022</v>
      </c>
      <c r="X73" s="26">
        <v>539.24</v>
      </c>
      <c r="Y73" s="13">
        <v>1817.26</v>
      </c>
      <c r="Z73" s="22">
        <v>177.29</v>
      </c>
      <c r="AA73" s="23">
        <f t="shared" si="28"/>
        <v>2533.79</v>
      </c>
    </row>
    <row r="74" spans="1:27" ht="64.5" x14ac:dyDescent="0.35">
      <c r="A74" s="16" t="s">
        <v>178</v>
      </c>
      <c r="B74" s="17" t="s">
        <v>179</v>
      </c>
      <c r="C74" s="16" t="s">
        <v>177</v>
      </c>
      <c r="D74" s="13">
        <v>8864.7000000000007</v>
      </c>
      <c r="E74" s="18">
        <v>15</v>
      </c>
      <c r="F74" s="13"/>
      <c r="G74" s="13"/>
      <c r="H74" s="13"/>
      <c r="I74" s="13"/>
      <c r="J74" s="13"/>
      <c r="K74" s="13"/>
      <c r="L74" s="13"/>
      <c r="M74" s="25"/>
      <c r="N74" s="13"/>
      <c r="O74" s="13">
        <f t="shared" si="29"/>
        <v>8864.7000000000007</v>
      </c>
      <c r="P74" s="13"/>
      <c r="Q74" s="13"/>
      <c r="R74" s="13">
        <v>961.75</v>
      </c>
      <c r="S74" s="13">
        <v>0.11</v>
      </c>
      <c r="T74" s="13"/>
      <c r="U74" s="19">
        <f t="shared" si="23"/>
        <v>1019.44</v>
      </c>
      <c r="V74" s="13">
        <f t="shared" si="24"/>
        <v>1981.3000000000002</v>
      </c>
      <c r="W74" s="20">
        <f t="shared" si="25"/>
        <v>6883.4000000000005</v>
      </c>
      <c r="X74" s="26">
        <v>539.24</v>
      </c>
      <c r="Y74" s="13">
        <f t="shared" si="26"/>
        <v>1817.26</v>
      </c>
      <c r="Z74" s="22">
        <f t="shared" si="27"/>
        <v>177.29</v>
      </c>
      <c r="AA74" s="23">
        <f t="shared" si="28"/>
        <v>2533.79</v>
      </c>
    </row>
    <row r="75" spans="1:27" ht="64.5" x14ac:dyDescent="0.35">
      <c r="A75" s="16" t="s">
        <v>180</v>
      </c>
      <c r="B75" s="17" t="s">
        <v>181</v>
      </c>
      <c r="C75" s="16" t="s">
        <v>99</v>
      </c>
      <c r="D75" s="13">
        <v>8864.7000000000007</v>
      </c>
      <c r="E75" s="18">
        <v>15</v>
      </c>
      <c r="F75" s="13"/>
      <c r="G75" s="13"/>
      <c r="H75" s="13"/>
      <c r="I75" s="13"/>
      <c r="J75" s="13"/>
      <c r="K75" s="13"/>
      <c r="L75" s="13"/>
      <c r="M75" s="25"/>
      <c r="N75" s="13"/>
      <c r="O75" s="13">
        <f t="shared" si="29"/>
        <v>8864.7000000000007</v>
      </c>
      <c r="P75" s="13"/>
      <c r="Q75" s="13"/>
      <c r="R75" s="13">
        <v>961.75</v>
      </c>
      <c r="S75" s="13">
        <v>-0.09</v>
      </c>
      <c r="T75" s="13"/>
      <c r="U75" s="19">
        <f t="shared" si="23"/>
        <v>1019.44</v>
      </c>
      <c r="V75" s="13">
        <f t="shared" si="24"/>
        <v>1981.1</v>
      </c>
      <c r="W75" s="20">
        <f t="shared" si="25"/>
        <v>6883.6</v>
      </c>
      <c r="X75" s="26">
        <v>539.24</v>
      </c>
      <c r="Y75" s="13">
        <f t="shared" si="26"/>
        <v>1817.26</v>
      </c>
      <c r="Z75" s="22">
        <f t="shared" si="27"/>
        <v>177.29</v>
      </c>
      <c r="AA75" s="23">
        <f t="shared" si="28"/>
        <v>2533.79</v>
      </c>
    </row>
    <row r="76" spans="1:27" ht="61.5" x14ac:dyDescent="0.35">
      <c r="A76" s="16" t="s">
        <v>182</v>
      </c>
      <c r="B76" s="17" t="s">
        <v>183</v>
      </c>
      <c r="C76" s="16" t="s">
        <v>174</v>
      </c>
      <c r="D76" s="13">
        <v>8864.7000000000007</v>
      </c>
      <c r="E76" s="18">
        <v>15</v>
      </c>
      <c r="F76" s="13"/>
      <c r="G76" s="13"/>
      <c r="H76" s="13"/>
      <c r="I76" s="13"/>
      <c r="J76" s="13"/>
      <c r="K76" s="13"/>
      <c r="L76" s="13"/>
      <c r="M76" s="25"/>
      <c r="N76" s="13"/>
      <c r="O76" s="13">
        <f t="shared" si="29"/>
        <v>8864.7000000000007</v>
      </c>
      <c r="P76" s="13"/>
      <c r="Q76" s="13"/>
      <c r="R76" s="13">
        <v>961.75</v>
      </c>
      <c r="S76" s="13">
        <v>0.11</v>
      </c>
      <c r="T76" s="13"/>
      <c r="U76" s="19">
        <f t="shared" si="23"/>
        <v>1019.44</v>
      </c>
      <c r="V76" s="13">
        <f t="shared" si="24"/>
        <v>1981.3000000000002</v>
      </c>
      <c r="W76" s="20">
        <f t="shared" si="25"/>
        <v>6883.4000000000005</v>
      </c>
      <c r="X76" s="26">
        <v>539.24</v>
      </c>
      <c r="Y76" s="13">
        <f t="shared" si="26"/>
        <v>1817.26</v>
      </c>
      <c r="Z76" s="22">
        <f t="shared" si="27"/>
        <v>177.29</v>
      </c>
      <c r="AA76" s="23">
        <f t="shared" si="28"/>
        <v>2533.79</v>
      </c>
    </row>
    <row r="77" spans="1:27" ht="64.5" x14ac:dyDescent="0.35">
      <c r="A77" s="16" t="s">
        <v>184</v>
      </c>
      <c r="B77" s="17" t="s">
        <v>185</v>
      </c>
      <c r="C77" s="16" t="s">
        <v>174</v>
      </c>
      <c r="D77" s="13">
        <v>8864.7000000000007</v>
      </c>
      <c r="E77" s="18">
        <v>15</v>
      </c>
      <c r="F77" s="13"/>
      <c r="G77" s="13"/>
      <c r="H77" s="13"/>
      <c r="I77" s="13"/>
      <c r="J77" s="13"/>
      <c r="K77" s="13"/>
      <c r="L77" s="13"/>
      <c r="M77" s="25"/>
      <c r="N77" s="13"/>
      <c r="O77" s="13">
        <f t="shared" si="29"/>
        <v>8864.7000000000007</v>
      </c>
      <c r="P77" s="13"/>
      <c r="Q77" s="13"/>
      <c r="R77" s="13">
        <v>961.75</v>
      </c>
      <c r="S77" s="13">
        <v>-0.09</v>
      </c>
      <c r="T77" s="13"/>
      <c r="U77" s="19">
        <f t="shared" si="23"/>
        <v>1019.44</v>
      </c>
      <c r="V77" s="13">
        <f t="shared" si="24"/>
        <v>1981.1</v>
      </c>
      <c r="W77" s="20">
        <f t="shared" si="25"/>
        <v>6883.6</v>
      </c>
      <c r="X77" s="26">
        <v>539.24</v>
      </c>
      <c r="Y77" s="13">
        <f t="shared" si="26"/>
        <v>1817.26</v>
      </c>
      <c r="Z77" s="22">
        <f t="shared" si="27"/>
        <v>177.29</v>
      </c>
      <c r="AA77" s="23">
        <f t="shared" si="28"/>
        <v>2533.79</v>
      </c>
    </row>
    <row r="78" spans="1:27" ht="64.5" x14ac:dyDescent="0.35">
      <c r="A78" s="16" t="s">
        <v>186</v>
      </c>
      <c r="B78" s="17" t="s">
        <v>187</v>
      </c>
      <c r="C78" s="16" t="s">
        <v>171</v>
      </c>
      <c r="D78" s="13">
        <v>8864.7000000000007</v>
      </c>
      <c r="E78" s="18">
        <v>15</v>
      </c>
      <c r="F78" s="24">
        <v>1202</v>
      </c>
      <c r="G78" s="13"/>
      <c r="H78" s="13"/>
      <c r="I78" s="13"/>
      <c r="J78" s="13"/>
      <c r="K78" s="13"/>
      <c r="L78" s="13"/>
      <c r="M78" s="25"/>
      <c r="N78" s="13"/>
      <c r="O78" s="13">
        <f t="shared" si="29"/>
        <v>8864.7000000000007</v>
      </c>
      <c r="P78" s="13"/>
      <c r="Q78" s="13"/>
      <c r="R78" s="13">
        <v>961.75</v>
      </c>
      <c r="S78" s="13">
        <v>-0.09</v>
      </c>
      <c r="T78" s="13"/>
      <c r="U78" s="19">
        <f t="shared" si="23"/>
        <v>1019.44</v>
      </c>
      <c r="V78" s="13">
        <f t="shared" si="24"/>
        <v>3183.1</v>
      </c>
      <c r="W78" s="20">
        <f t="shared" si="25"/>
        <v>5681.6</v>
      </c>
      <c r="X78" s="26">
        <v>539.24</v>
      </c>
      <c r="Y78" s="13">
        <f t="shared" si="26"/>
        <v>1817.26</v>
      </c>
      <c r="Z78" s="22">
        <f t="shared" si="27"/>
        <v>177.29</v>
      </c>
      <c r="AA78" s="23">
        <f t="shared" si="28"/>
        <v>2533.79</v>
      </c>
    </row>
    <row r="79" spans="1:27" ht="48.75" x14ac:dyDescent="0.35">
      <c r="A79" s="16" t="s">
        <v>188</v>
      </c>
      <c r="B79" s="17" t="s">
        <v>189</v>
      </c>
      <c r="C79" s="16" t="s">
        <v>164</v>
      </c>
      <c r="D79" s="13">
        <v>8864.7000000000007</v>
      </c>
      <c r="E79" s="18">
        <v>15</v>
      </c>
      <c r="F79" s="13"/>
      <c r="G79" s="13"/>
      <c r="H79" s="13"/>
      <c r="I79" s="13"/>
      <c r="J79" s="13"/>
      <c r="K79" s="13"/>
      <c r="L79" s="13"/>
      <c r="M79" s="25"/>
      <c r="N79" s="13"/>
      <c r="O79" s="13">
        <f t="shared" si="29"/>
        <v>8864.7000000000007</v>
      </c>
      <c r="P79" s="13"/>
      <c r="Q79" s="13"/>
      <c r="R79" s="13">
        <v>961.75</v>
      </c>
      <c r="S79" s="13">
        <v>0.11</v>
      </c>
      <c r="T79" s="13"/>
      <c r="U79" s="19">
        <f t="shared" si="23"/>
        <v>1019.44</v>
      </c>
      <c r="V79" s="13">
        <f t="shared" si="24"/>
        <v>1981.3000000000002</v>
      </c>
      <c r="W79" s="20">
        <f t="shared" si="25"/>
        <v>6883.4000000000005</v>
      </c>
      <c r="X79" s="26">
        <v>539.24</v>
      </c>
      <c r="Y79" s="13">
        <f t="shared" si="26"/>
        <v>1817.26</v>
      </c>
      <c r="Z79" s="22">
        <f t="shared" si="27"/>
        <v>177.29</v>
      </c>
      <c r="AA79" s="23">
        <f t="shared" si="28"/>
        <v>2533.79</v>
      </c>
    </row>
    <row r="80" spans="1:27" ht="64.5" x14ac:dyDescent="0.35">
      <c r="A80" s="16" t="s">
        <v>190</v>
      </c>
      <c r="B80" s="17" t="s">
        <v>191</v>
      </c>
      <c r="C80" s="16" t="s">
        <v>192</v>
      </c>
      <c r="D80" s="13">
        <v>11003.1</v>
      </c>
      <c r="E80" s="18">
        <v>15</v>
      </c>
      <c r="F80" s="13"/>
      <c r="G80" s="13"/>
      <c r="H80" s="13"/>
      <c r="I80" s="13"/>
      <c r="J80" s="13"/>
      <c r="K80" s="13"/>
      <c r="L80" s="13"/>
      <c r="M80" s="25"/>
      <c r="N80" s="13"/>
      <c r="O80" s="13">
        <f t="shared" si="29"/>
        <v>11003.1</v>
      </c>
      <c r="P80" s="13"/>
      <c r="Q80" s="13"/>
      <c r="R80" s="13">
        <v>1418.51</v>
      </c>
      <c r="S80" s="13">
        <v>0.03</v>
      </c>
      <c r="T80" s="13"/>
      <c r="U80" s="19">
        <f t="shared" si="23"/>
        <v>1265.3599999999999</v>
      </c>
      <c r="V80" s="13">
        <f t="shared" si="24"/>
        <v>2683.8999999999996</v>
      </c>
      <c r="W80" s="20">
        <f t="shared" si="25"/>
        <v>8319.2000000000007</v>
      </c>
      <c r="X80" s="26">
        <v>599.58000000000004</v>
      </c>
      <c r="Y80" s="13">
        <f t="shared" si="26"/>
        <v>2255.63</v>
      </c>
      <c r="Z80" s="22">
        <f t="shared" si="27"/>
        <v>220.06</v>
      </c>
      <c r="AA80" s="23">
        <f t="shared" si="28"/>
        <v>3075.27</v>
      </c>
    </row>
    <row r="81" spans="1:27" ht="46.5" x14ac:dyDescent="0.35">
      <c r="A81" s="16" t="s">
        <v>193</v>
      </c>
      <c r="B81" s="17" t="s">
        <v>37</v>
      </c>
      <c r="C81" s="16" t="s">
        <v>194</v>
      </c>
      <c r="D81" s="13">
        <v>0</v>
      </c>
      <c r="E81" s="18">
        <v>15</v>
      </c>
      <c r="F81" s="13"/>
      <c r="G81" s="13"/>
      <c r="H81" s="13"/>
      <c r="I81" s="13"/>
      <c r="J81" s="13"/>
      <c r="K81" s="13"/>
      <c r="L81" s="13"/>
      <c r="M81" s="25"/>
      <c r="N81" s="13"/>
      <c r="O81" s="13">
        <f t="shared" si="29"/>
        <v>0</v>
      </c>
      <c r="P81" s="13"/>
      <c r="Q81" s="13"/>
      <c r="R81" s="13">
        <v>0</v>
      </c>
      <c r="S81" s="13">
        <v>0</v>
      </c>
      <c r="T81" s="13"/>
      <c r="U81" s="19">
        <f t="shared" si="23"/>
        <v>0</v>
      </c>
      <c r="V81" s="13">
        <f t="shared" si="24"/>
        <v>0</v>
      </c>
      <c r="W81" s="20">
        <f t="shared" si="25"/>
        <v>0</v>
      </c>
      <c r="X81" s="26"/>
      <c r="Y81" s="13">
        <f t="shared" si="26"/>
        <v>0</v>
      </c>
      <c r="Z81" s="22">
        <f t="shared" si="27"/>
        <v>0</v>
      </c>
      <c r="AA81" s="23">
        <f t="shared" si="28"/>
        <v>0</v>
      </c>
    </row>
    <row r="82" spans="1:27" ht="64.5" x14ac:dyDescent="0.35">
      <c r="A82" s="16" t="s">
        <v>195</v>
      </c>
      <c r="B82" s="17" t="s">
        <v>196</v>
      </c>
      <c r="C82" s="16" t="s">
        <v>177</v>
      </c>
      <c r="D82" s="13">
        <v>8864.7000000000007</v>
      </c>
      <c r="E82" s="18">
        <v>15</v>
      </c>
      <c r="F82" s="13"/>
      <c r="G82" s="13"/>
      <c r="H82" s="13"/>
      <c r="I82" s="13"/>
      <c r="J82" s="13"/>
      <c r="K82" s="13"/>
      <c r="L82" s="13"/>
      <c r="M82" s="25"/>
      <c r="N82" s="13"/>
      <c r="O82" s="13">
        <f t="shared" si="29"/>
        <v>8864.7000000000007</v>
      </c>
      <c r="P82" s="13"/>
      <c r="Q82" s="13"/>
      <c r="R82" s="13">
        <v>961.75</v>
      </c>
      <c r="S82" s="13">
        <v>0.11</v>
      </c>
      <c r="T82" s="13"/>
      <c r="U82" s="19">
        <f t="shared" si="23"/>
        <v>1019.44</v>
      </c>
      <c r="V82" s="13">
        <f t="shared" si="24"/>
        <v>1981.3000000000002</v>
      </c>
      <c r="W82" s="20">
        <f t="shared" si="25"/>
        <v>6883.4000000000005</v>
      </c>
      <c r="X82" s="26">
        <v>539.24</v>
      </c>
      <c r="Y82" s="13">
        <f t="shared" si="26"/>
        <v>1817.26</v>
      </c>
      <c r="Z82" s="22">
        <f t="shared" si="27"/>
        <v>177.29</v>
      </c>
      <c r="AA82" s="23">
        <f t="shared" si="28"/>
        <v>2533.79</v>
      </c>
    </row>
    <row r="83" spans="1:27" ht="48.75" x14ac:dyDescent="0.35">
      <c r="A83" s="16" t="s">
        <v>197</v>
      </c>
      <c r="B83" s="17" t="s">
        <v>198</v>
      </c>
      <c r="C83" s="16" t="s">
        <v>125</v>
      </c>
      <c r="D83" s="13">
        <v>8864.7000000000007</v>
      </c>
      <c r="E83" s="18">
        <v>15</v>
      </c>
      <c r="F83" s="13"/>
      <c r="G83" s="13"/>
      <c r="H83" s="13"/>
      <c r="I83" s="13"/>
      <c r="J83" s="13"/>
      <c r="K83" s="13"/>
      <c r="L83" s="13"/>
      <c r="M83" s="25">
        <v>4.22</v>
      </c>
      <c r="N83" s="13"/>
      <c r="O83" s="13">
        <f t="shared" si="29"/>
        <v>8860.4800000000014</v>
      </c>
      <c r="P83" s="13"/>
      <c r="Q83" s="13"/>
      <c r="R83" s="13">
        <v>961.75</v>
      </c>
      <c r="S83" s="13">
        <v>0.09</v>
      </c>
      <c r="T83" s="13"/>
      <c r="U83" s="19">
        <f t="shared" si="23"/>
        <v>1019.44</v>
      </c>
      <c r="V83" s="13">
        <f t="shared" si="24"/>
        <v>1981.2800000000002</v>
      </c>
      <c r="W83" s="20">
        <f t="shared" si="25"/>
        <v>6879.2000000000007</v>
      </c>
      <c r="X83" s="26">
        <v>539.24</v>
      </c>
      <c r="Y83" s="13">
        <f t="shared" si="26"/>
        <v>1817.26</v>
      </c>
      <c r="Z83" s="22">
        <f t="shared" si="27"/>
        <v>177.29</v>
      </c>
      <c r="AA83" s="23">
        <f t="shared" si="28"/>
        <v>2533.79</v>
      </c>
    </row>
    <row r="84" spans="1:27" ht="64.5" x14ac:dyDescent="0.35">
      <c r="A84" s="16" t="s">
        <v>199</v>
      </c>
      <c r="B84" s="17" t="s">
        <v>200</v>
      </c>
      <c r="C84" s="16" t="s">
        <v>99</v>
      </c>
      <c r="D84" s="13">
        <v>8864.7000000000007</v>
      </c>
      <c r="E84" s="18">
        <v>15</v>
      </c>
      <c r="F84" s="13"/>
      <c r="G84" s="13"/>
      <c r="H84" s="13"/>
      <c r="I84" s="13"/>
      <c r="J84" s="13"/>
      <c r="K84" s="13"/>
      <c r="L84" s="13"/>
      <c r="M84" s="25">
        <v>11.26</v>
      </c>
      <c r="N84" s="13"/>
      <c r="O84" s="13">
        <f t="shared" si="29"/>
        <v>8853.44</v>
      </c>
      <c r="P84" s="13"/>
      <c r="Q84" s="13"/>
      <c r="R84" s="13">
        <v>961.75</v>
      </c>
      <c r="S84" s="13">
        <v>0.05</v>
      </c>
      <c r="T84" s="13"/>
      <c r="U84" s="19">
        <f t="shared" si="23"/>
        <v>1019.44</v>
      </c>
      <c r="V84" s="13">
        <f t="shared" si="24"/>
        <v>1981.24</v>
      </c>
      <c r="W84" s="20">
        <f t="shared" si="25"/>
        <v>6872.2000000000007</v>
      </c>
      <c r="X84" s="26">
        <v>539.24</v>
      </c>
      <c r="Y84" s="13">
        <f t="shared" si="26"/>
        <v>1817.26</v>
      </c>
      <c r="Z84" s="22">
        <f t="shared" si="27"/>
        <v>177.29</v>
      </c>
      <c r="AA84" s="23">
        <f t="shared" si="28"/>
        <v>2533.79</v>
      </c>
    </row>
    <row r="85" spans="1:27" ht="48.75" x14ac:dyDescent="0.35">
      <c r="A85" s="16" t="s">
        <v>201</v>
      </c>
      <c r="B85" s="17" t="s">
        <v>202</v>
      </c>
      <c r="C85" s="16" t="s">
        <v>107</v>
      </c>
      <c r="D85" s="41">
        <f>8918.85/15*14</f>
        <v>8324.26</v>
      </c>
      <c r="E85" s="18">
        <v>14</v>
      </c>
      <c r="F85" s="24">
        <v>2003</v>
      </c>
      <c r="G85" s="13"/>
      <c r="H85" s="13"/>
      <c r="I85" s="13"/>
      <c r="J85" s="13"/>
      <c r="K85" s="13"/>
      <c r="L85" s="13"/>
      <c r="M85" s="25">
        <v>11.33</v>
      </c>
      <c r="N85" s="13"/>
      <c r="O85" s="13">
        <f t="shared" si="29"/>
        <v>8312.93</v>
      </c>
      <c r="P85" s="13">
        <v>0</v>
      </c>
      <c r="Q85" s="13"/>
      <c r="R85" s="13">
        <v>857.57</v>
      </c>
      <c r="S85" s="13">
        <v>0.09</v>
      </c>
      <c r="T85" s="13"/>
      <c r="U85" s="19">
        <v>1025.67</v>
      </c>
      <c r="V85" s="13">
        <f t="shared" si="24"/>
        <v>3886.33</v>
      </c>
      <c r="W85" s="20">
        <f t="shared" si="25"/>
        <v>4426.6000000000004</v>
      </c>
      <c r="X85" s="26">
        <v>540.76</v>
      </c>
      <c r="Y85" s="13">
        <v>1828.37</v>
      </c>
      <c r="Z85" s="22">
        <v>178.38</v>
      </c>
      <c r="AA85" s="23">
        <f t="shared" si="28"/>
        <v>2547.5100000000002</v>
      </c>
    </row>
    <row r="86" spans="1:27" ht="33" x14ac:dyDescent="0.35">
      <c r="A86" s="16" t="s">
        <v>203</v>
      </c>
      <c r="B86" s="17" t="s">
        <v>204</v>
      </c>
      <c r="C86" s="16" t="s">
        <v>82</v>
      </c>
      <c r="D86" s="13">
        <v>8864.7000000000007</v>
      </c>
      <c r="E86" s="18">
        <v>15</v>
      </c>
      <c r="F86" s="13"/>
      <c r="G86" s="13"/>
      <c r="H86" s="13"/>
      <c r="I86" s="13"/>
      <c r="J86" s="13"/>
      <c r="K86" s="13"/>
      <c r="L86" s="13"/>
      <c r="M86" s="25">
        <v>5.63</v>
      </c>
      <c r="N86" s="13"/>
      <c r="O86" s="13">
        <f t="shared" si="29"/>
        <v>8859.0700000000015</v>
      </c>
      <c r="P86" s="13"/>
      <c r="Q86" s="13"/>
      <c r="R86" s="13">
        <v>961.75</v>
      </c>
      <c r="S86" s="21">
        <v>0.08</v>
      </c>
      <c r="T86" s="13"/>
      <c r="U86" s="19">
        <f t="shared" si="23"/>
        <v>1019.44</v>
      </c>
      <c r="V86" s="13">
        <f t="shared" si="24"/>
        <v>1981.27</v>
      </c>
      <c r="W86" s="20">
        <f t="shared" si="25"/>
        <v>6877.8000000000011</v>
      </c>
      <c r="X86" s="26">
        <v>539.24</v>
      </c>
      <c r="Y86" s="13">
        <f t="shared" si="26"/>
        <v>1817.26</v>
      </c>
      <c r="Z86" s="22">
        <f t="shared" si="27"/>
        <v>177.29</v>
      </c>
      <c r="AA86" s="23">
        <f t="shared" si="28"/>
        <v>2533.79</v>
      </c>
    </row>
    <row r="87" spans="1:27" ht="64.5" x14ac:dyDescent="0.35">
      <c r="A87" s="16" t="s">
        <v>205</v>
      </c>
      <c r="B87" s="17" t="s">
        <v>206</v>
      </c>
      <c r="C87" s="16" t="s">
        <v>99</v>
      </c>
      <c r="D87" s="13">
        <v>8864.7000000000007</v>
      </c>
      <c r="E87" s="18">
        <v>15</v>
      </c>
      <c r="F87" s="13"/>
      <c r="G87" s="13"/>
      <c r="H87" s="13"/>
      <c r="I87" s="13"/>
      <c r="J87" s="13"/>
      <c r="K87" s="13"/>
      <c r="L87" s="13"/>
      <c r="M87" s="25"/>
      <c r="N87" s="13"/>
      <c r="O87" s="13">
        <f t="shared" si="29"/>
        <v>8864.7000000000007</v>
      </c>
      <c r="P87" s="13"/>
      <c r="Q87" s="13"/>
      <c r="R87" s="13">
        <v>961.75</v>
      </c>
      <c r="S87" s="13">
        <v>-0.09</v>
      </c>
      <c r="T87" s="13"/>
      <c r="U87" s="19">
        <f t="shared" si="23"/>
        <v>1019.44</v>
      </c>
      <c r="V87" s="13">
        <f t="shared" si="24"/>
        <v>1981.1</v>
      </c>
      <c r="W87" s="20">
        <f t="shared" si="25"/>
        <v>6883.6</v>
      </c>
      <c r="X87" s="26">
        <v>539.24</v>
      </c>
      <c r="Y87" s="13">
        <f t="shared" si="26"/>
        <v>1817.26</v>
      </c>
      <c r="Z87" s="22">
        <f t="shared" si="27"/>
        <v>177.29</v>
      </c>
      <c r="AA87" s="23">
        <f t="shared" si="28"/>
        <v>2533.79</v>
      </c>
    </row>
    <row r="88" spans="1:27" ht="96" x14ac:dyDescent="0.35">
      <c r="A88" s="16" t="s">
        <v>207</v>
      </c>
      <c r="B88" s="17" t="s">
        <v>208</v>
      </c>
      <c r="C88" s="16" t="s">
        <v>171</v>
      </c>
      <c r="D88" s="13">
        <v>8864.7000000000007</v>
      </c>
      <c r="E88" s="18">
        <v>15</v>
      </c>
      <c r="F88" s="13"/>
      <c r="G88" s="13"/>
      <c r="H88" s="13"/>
      <c r="I88" s="13"/>
      <c r="J88" s="13"/>
      <c r="K88" s="13"/>
      <c r="L88" s="13"/>
      <c r="M88" s="25"/>
      <c r="N88" s="13"/>
      <c r="O88" s="13">
        <f t="shared" si="29"/>
        <v>8864.7000000000007</v>
      </c>
      <c r="P88" s="13"/>
      <c r="Q88" s="13"/>
      <c r="R88" s="13">
        <v>961.75</v>
      </c>
      <c r="S88" s="13">
        <v>-0.09</v>
      </c>
      <c r="T88" s="13"/>
      <c r="U88" s="19">
        <f t="shared" si="23"/>
        <v>1019.44</v>
      </c>
      <c r="V88" s="13">
        <f t="shared" si="24"/>
        <v>1981.1</v>
      </c>
      <c r="W88" s="20">
        <f t="shared" si="25"/>
        <v>6883.6</v>
      </c>
      <c r="X88" s="26">
        <v>539.24</v>
      </c>
      <c r="Y88" s="13">
        <f t="shared" si="26"/>
        <v>1817.26</v>
      </c>
      <c r="Z88" s="22">
        <f t="shared" si="27"/>
        <v>177.29</v>
      </c>
      <c r="AA88" s="23">
        <f t="shared" si="28"/>
        <v>2533.79</v>
      </c>
    </row>
    <row r="89" spans="1:27" ht="35.25" x14ac:dyDescent="0.3">
      <c r="A89" s="12" t="s">
        <v>39</v>
      </c>
      <c r="B89" s="28"/>
      <c r="C89" s="29"/>
      <c r="D89" s="30">
        <f>SUM(D68:D88)</f>
        <v>175388.58000000005</v>
      </c>
      <c r="E89" s="30"/>
      <c r="F89" s="30">
        <f>SUM(F68:F88)</f>
        <v>10918.45</v>
      </c>
      <c r="G89" s="30">
        <f>SUM(G68:G88)</f>
        <v>0</v>
      </c>
      <c r="H89" s="30"/>
      <c r="I89" s="30"/>
      <c r="J89" s="30"/>
      <c r="K89" s="30"/>
      <c r="L89" s="30"/>
      <c r="M89" s="30">
        <f t="shared" ref="M89:AA89" si="30">SUM(M68:M88)</f>
        <v>70.63</v>
      </c>
      <c r="N89" s="30">
        <f t="shared" si="30"/>
        <v>0</v>
      </c>
      <c r="O89" s="30">
        <f t="shared" si="30"/>
        <v>175317.95</v>
      </c>
      <c r="P89" s="30">
        <f t="shared" si="30"/>
        <v>0</v>
      </c>
      <c r="Q89" s="30">
        <f t="shared" si="30"/>
        <v>0</v>
      </c>
      <c r="R89" s="30">
        <f t="shared" si="30"/>
        <v>18983.080000000002</v>
      </c>
      <c r="S89" s="30">
        <f t="shared" si="30"/>
        <v>0</v>
      </c>
      <c r="T89" s="30">
        <f t="shared" si="30"/>
        <v>0</v>
      </c>
      <c r="U89" s="30">
        <f t="shared" si="30"/>
        <v>20306.02</v>
      </c>
      <c r="V89" s="30">
        <f t="shared" si="30"/>
        <v>50207.549999999988</v>
      </c>
      <c r="W89" s="30">
        <f t="shared" si="30"/>
        <v>125110.40000000001</v>
      </c>
      <c r="X89" s="30">
        <f t="shared" si="30"/>
        <v>10764.479999999998</v>
      </c>
      <c r="Y89" s="30">
        <f t="shared" si="30"/>
        <v>36197.639999999992</v>
      </c>
      <c r="Z89" s="30">
        <f t="shared" si="30"/>
        <v>3531.4199999999996</v>
      </c>
      <c r="AA89" s="30">
        <f t="shared" si="30"/>
        <v>50493.540000000015</v>
      </c>
    </row>
    <row r="90" spans="1:27" ht="18.75" x14ac:dyDescent="0.3">
      <c r="A90" s="31"/>
      <c r="B90" s="31"/>
      <c r="C90" s="31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47"/>
      <c r="X90" s="15"/>
      <c r="Y90" s="15"/>
      <c r="Z90" s="15"/>
      <c r="AA90" s="15"/>
    </row>
    <row r="91" spans="1:27" ht="18.75" x14ac:dyDescent="0.3">
      <c r="A91" s="31"/>
      <c r="B91" s="48" t="s">
        <v>209</v>
      </c>
      <c r="C91" s="31"/>
      <c r="D91" s="49">
        <f t="shared" ref="D91:AA91" si="31">D10+D26+D34+D57+D65+D89</f>
        <v>572046.48</v>
      </c>
      <c r="E91" s="49">
        <f t="shared" si="31"/>
        <v>75</v>
      </c>
      <c r="F91" s="49">
        <f t="shared" si="31"/>
        <v>66596.790000000008</v>
      </c>
      <c r="G91" s="49" t="e">
        <f t="shared" si="31"/>
        <v>#REF!</v>
      </c>
      <c r="H91" s="49">
        <f t="shared" si="31"/>
        <v>12045.64</v>
      </c>
      <c r="I91" s="49">
        <f t="shared" si="31"/>
        <v>2852.28</v>
      </c>
      <c r="J91" s="49">
        <f t="shared" si="31"/>
        <v>112.95</v>
      </c>
      <c r="K91" s="49">
        <f t="shared" si="31"/>
        <v>0</v>
      </c>
      <c r="L91" s="49">
        <f t="shared" si="31"/>
        <v>0</v>
      </c>
      <c r="M91" s="49">
        <f t="shared" si="31"/>
        <v>485.02</v>
      </c>
      <c r="N91" s="49">
        <f t="shared" si="31"/>
        <v>0</v>
      </c>
      <c r="O91" s="49">
        <f t="shared" si="31"/>
        <v>571561.46</v>
      </c>
      <c r="P91" s="49">
        <f t="shared" si="31"/>
        <v>0</v>
      </c>
      <c r="Q91" s="49">
        <f t="shared" si="31"/>
        <v>0</v>
      </c>
      <c r="R91" s="49">
        <f t="shared" si="31"/>
        <v>66534.45</v>
      </c>
      <c r="S91" s="49">
        <f t="shared" si="31"/>
        <v>0.92</v>
      </c>
      <c r="T91" s="49">
        <f t="shared" si="31"/>
        <v>2711.15</v>
      </c>
      <c r="U91" s="49">
        <f t="shared" si="31"/>
        <v>65921.680000000008</v>
      </c>
      <c r="V91" s="49">
        <f t="shared" si="31"/>
        <v>216775.86</v>
      </c>
      <c r="W91" s="49">
        <f t="shared" si="31"/>
        <v>354785.6</v>
      </c>
      <c r="X91" s="49">
        <f t="shared" si="31"/>
        <v>33810.149999999994</v>
      </c>
      <c r="Y91" s="49">
        <f t="shared" si="31"/>
        <v>117512.56999999998</v>
      </c>
      <c r="Z91" s="49">
        <f t="shared" si="31"/>
        <v>11464.550000000001</v>
      </c>
      <c r="AA91" s="49">
        <f t="shared" si="31"/>
        <v>162787.27000000002</v>
      </c>
    </row>
    <row r="92" spans="1:27" ht="18.75" x14ac:dyDescent="0.3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W92" s="5"/>
      <c r="X92" s="50"/>
      <c r="Y92" s="50"/>
      <c r="Z92" s="2"/>
      <c r="AA92" s="2"/>
    </row>
    <row r="93" spans="1:27" ht="60" x14ac:dyDescent="0.25">
      <c r="A93" s="1"/>
      <c r="B93" s="51" t="s">
        <v>210</v>
      </c>
      <c r="C93" s="1"/>
      <c r="D93" s="4">
        <f>D7+D8+D9+D13+D14+D15+D16+D17+D18+D19+D20+D21+D22+D23+D24+D25+D29+D30+D31+D32+D33+D38+D39+D40+D41+D42+D43+D44+D45+D46+D47+D48+D49+D50+D51+D52+D53+D54+D55+D56+D60+D61+D62+D63+D64+D68+D69+D70+D71+D72+8864.7+D74+D75+D76+D77+D78+D79+D80+D82+D83+D84+8918.85+D86+D87+D88</f>
        <v>573232.04999999981</v>
      </c>
      <c r="E93" s="4">
        <f>D93*17.5%</f>
        <v>100315.60874999996</v>
      </c>
      <c r="F93" s="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W93" s="52"/>
      <c r="X93" s="2"/>
      <c r="Y93" s="4"/>
      <c r="Z93" s="2"/>
      <c r="AA93" s="2"/>
    </row>
    <row r="94" spans="1:27" ht="45" x14ac:dyDescent="0.25">
      <c r="A94" s="1"/>
      <c r="B94" s="51" t="s">
        <v>211</v>
      </c>
      <c r="C94" s="1"/>
      <c r="D94" s="4">
        <f>D93</f>
        <v>573232.04999999981</v>
      </c>
      <c r="E94" s="4">
        <f>D94*3%</f>
        <v>17196.961499999994</v>
      </c>
      <c r="F94" s="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2"/>
      <c r="Y94" s="2"/>
      <c r="Z94" s="2"/>
      <c r="AA94" s="2"/>
    </row>
    <row r="95" spans="1:27" ht="15.75" x14ac:dyDescent="0.25">
      <c r="A95" s="1"/>
      <c r="B95" s="1"/>
      <c r="C95" s="1"/>
      <c r="D95" s="2"/>
      <c r="E95" s="4">
        <f>SUM(E93:E94)</f>
        <v>117512.57024999995</v>
      </c>
      <c r="F95" s="4"/>
      <c r="G95" s="2"/>
      <c r="H95" s="2"/>
      <c r="I95" s="2"/>
      <c r="J95" s="2"/>
      <c r="K95" s="2"/>
      <c r="L95" s="2"/>
      <c r="M95" s="53"/>
      <c r="N95" s="2"/>
      <c r="O95" s="2"/>
      <c r="P95" s="2"/>
      <c r="Q95" s="2"/>
      <c r="R95" s="2"/>
      <c r="S95" s="2"/>
      <c r="T95" s="2"/>
      <c r="U95" s="2"/>
      <c r="V95" s="2"/>
      <c r="W95" s="3"/>
      <c r="X95" s="2"/>
      <c r="Y95" s="2"/>
      <c r="Z95" s="2"/>
      <c r="AA95" s="2"/>
    </row>
    <row r="96" spans="1:27" ht="15.75" x14ac:dyDescent="0.25">
      <c r="A96" s="1"/>
      <c r="B96" s="1"/>
      <c r="C96" s="1"/>
      <c r="D96" s="2"/>
      <c r="E96" s="4"/>
      <c r="F96" s="4"/>
      <c r="G96" s="2"/>
      <c r="H96" s="2"/>
      <c r="I96" s="2"/>
      <c r="J96" s="2"/>
      <c r="K96" s="2"/>
      <c r="L96" s="2"/>
      <c r="M96" s="53"/>
      <c r="N96" s="2"/>
      <c r="O96" s="2"/>
      <c r="P96" s="2"/>
      <c r="Q96" s="2"/>
      <c r="R96" s="2"/>
      <c r="S96" s="2"/>
      <c r="T96" s="2"/>
      <c r="U96" s="2"/>
      <c r="V96" s="2"/>
      <c r="W96" s="3"/>
      <c r="X96" s="2"/>
      <c r="Y96" s="2"/>
      <c r="Z96" s="2"/>
      <c r="AA96" s="2"/>
    </row>
    <row r="97" spans="1:27" ht="15.75" x14ac:dyDescent="0.25">
      <c r="A97" s="1"/>
      <c r="B97" s="1"/>
      <c r="C97" s="1"/>
      <c r="D97" s="2"/>
      <c r="E97" s="4"/>
      <c r="F97" s="4"/>
      <c r="G97" s="2"/>
      <c r="H97" s="2"/>
      <c r="I97" s="2"/>
      <c r="J97" s="2"/>
      <c r="K97" s="2"/>
      <c r="L97" s="2"/>
      <c r="M97" s="53"/>
      <c r="N97" s="2"/>
      <c r="O97" s="2"/>
      <c r="P97" s="2"/>
      <c r="Q97" s="2"/>
      <c r="R97" s="2"/>
      <c r="S97" s="2"/>
      <c r="T97" s="2"/>
      <c r="U97" s="2"/>
      <c r="V97" s="2"/>
      <c r="W97" s="3"/>
      <c r="X97" s="2"/>
      <c r="Y97" s="2"/>
      <c r="Z97" s="2"/>
      <c r="AA97" s="2"/>
    </row>
    <row r="98" spans="1:27" ht="15.75" x14ac:dyDescent="0.2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2"/>
      <c r="Y98" s="2"/>
      <c r="Z98" s="2"/>
      <c r="AA98" s="2"/>
    </row>
    <row r="99" spans="1:27" ht="15.75" x14ac:dyDescent="0.2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2"/>
      <c r="Y99" s="2"/>
      <c r="Z99" s="2"/>
      <c r="AA99" s="2"/>
    </row>
    <row r="100" spans="1:27" ht="15.75" x14ac:dyDescent="0.2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2"/>
      <c r="Y100" s="2"/>
      <c r="Z100" s="2"/>
      <c r="AA100" s="2"/>
    </row>
    <row r="101" spans="1:27" ht="15.75" x14ac:dyDescent="0.25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2"/>
      <c r="Y101" s="2"/>
      <c r="Z101" s="2"/>
      <c r="AA101" s="2"/>
    </row>
    <row r="102" spans="1:27" ht="16.5" thickBot="1" x14ac:dyDescent="0.3">
      <c r="A102" s="1"/>
      <c r="B102" s="1"/>
      <c r="C102" s="1"/>
      <c r="D102" s="54"/>
      <c r="E102" s="54"/>
      <c r="F102" s="55"/>
      <c r="G102" s="55"/>
      <c r="H102" s="55"/>
      <c r="I102" s="55"/>
      <c r="J102" s="55"/>
      <c r="K102" s="55"/>
      <c r="L102" s="55"/>
      <c r="M102" s="2"/>
      <c r="N102" s="2"/>
      <c r="O102" s="2"/>
      <c r="P102" s="2"/>
      <c r="Q102" s="2"/>
      <c r="R102" s="2"/>
      <c r="S102" s="2"/>
      <c r="T102" s="2"/>
      <c r="U102" s="56"/>
      <c r="V102" s="56"/>
      <c r="W102" s="3"/>
      <c r="X102" s="2"/>
      <c r="Y102" s="2"/>
      <c r="Z102" s="2"/>
      <c r="AA102" s="2"/>
    </row>
    <row r="103" spans="1:27" x14ac:dyDescent="0.25">
      <c r="A103" s="1"/>
      <c r="B103" s="1"/>
      <c r="C103" s="1"/>
      <c r="D103" s="57" t="s">
        <v>212</v>
      </c>
      <c r="E103" s="56"/>
      <c r="F103" s="55"/>
      <c r="G103" s="55"/>
      <c r="H103" s="55"/>
      <c r="I103" s="55"/>
      <c r="J103" s="55"/>
      <c r="K103" s="55"/>
      <c r="L103" s="55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58" t="s">
        <v>213</v>
      </c>
      <c r="X103" s="58"/>
      <c r="Y103" s="55"/>
      <c r="Z103" s="2"/>
      <c r="AA103" s="2"/>
    </row>
    <row r="104" spans="1:27" ht="15.75" x14ac:dyDescent="0.25">
      <c r="A104" s="1"/>
      <c r="B104" s="1"/>
      <c r="C104" s="1"/>
      <c r="D104" t="s">
        <v>50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 t="s">
        <v>214</v>
      </c>
      <c r="X104" s="2"/>
      <c r="Y104" s="2"/>
      <c r="Z104" s="2"/>
      <c r="AA104" s="2"/>
    </row>
    <row r="105" spans="1:27" ht="15.75" x14ac:dyDescent="0.2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2"/>
      <c r="Y105" s="2"/>
      <c r="Z105" s="2"/>
      <c r="AA105" s="2"/>
    </row>
    <row r="106" spans="1:27" x14ac:dyDescent="0.25">
      <c r="A106" s="51"/>
      <c r="B106" s="51"/>
      <c r="C106" s="51"/>
    </row>
  </sheetData>
  <mergeCells count="5">
    <mergeCell ref="A4:AA4"/>
    <mergeCell ref="D102:E102"/>
    <mergeCell ref="U102:V102"/>
    <mergeCell ref="D103:E103"/>
    <mergeCell ref="W103:X1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2026-08-25T18:35:44Z</dcterms:created>
  <dcterms:modified xsi:type="dcterms:W3CDTF">2026-08-25T18:36:25Z</dcterms:modified>
</cp:coreProperties>
</file>