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LJ0598\Downloads\"/>
    </mc:Choice>
  </mc:AlternateContent>
  <bookViews>
    <workbookView xWindow="0" yWindow="0" windowWidth="38400" windowHeight="1758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2" i="1" l="1"/>
  <c r="F93" i="1" s="1"/>
  <c r="G93" i="1" s="1"/>
  <c r="D92" i="1"/>
  <c r="E92" i="1" s="1"/>
  <c r="Z88" i="1"/>
  <c r="U88" i="1"/>
  <c r="T88" i="1"/>
  <c r="S88" i="1"/>
  <c r="R88" i="1"/>
  <c r="Q88" i="1"/>
  <c r="O88" i="1"/>
  <c r="N88" i="1"/>
  <c r="H88" i="1"/>
  <c r="G88" i="1"/>
  <c r="F88" i="1"/>
  <c r="AD87" i="1"/>
  <c r="AC87" i="1"/>
  <c r="AB87" i="1"/>
  <c r="AA87" i="1"/>
  <c r="AE87" i="1" s="1"/>
  <c r="W87" i="1"/>
  <c r="V87" i="1"/>
  <c r="X87" i="1" s="1"/>
  <c r="P87" i="1"/>
  <c r="AD86" i="1"/>
  <c r="AB86" i="1"/>
  <c r="AE86" i="1" s="1"/>
  <c r="W86" i="1"/>
  <c r="X86" i="1" s="1"/>
  <c r="D86" i="1"/>
  <c r="P86" i="1" s="1"/>
  <c r="Y86" i="1" s="1"/>
  <c r="AD85" i="1"/>
  <c r="AC85" i="1"/>
  <c r="AB85" i="1"/>
  <c r="AA85" i="1"/>
  <c r="W85" i="1"/>
  <c r="V85" i="1"/>
  <c r="X85" i="1" s="1"/>
  <c r="P85" i="1"/>
  <c r="AD84" i="1"/>
  <c r="AC84" i="1"/>
  <c r="AB84" i="1"/>
  <c r="AA84" i="1"/>
  <c r="AE84" i="1" s="1"/>
  <c r="W84" i="1"/>
  <c r="V84" i="1"/>
  <c r="X84" i="1" s="1"/>
  <c r="P84" i="1"/>
  <c r="AD83" i="1"/>
  <c r="AC83" i="1"/>
  <c r="AB83" i="1"/>
  <c r="AA83" i="1"/>
  <c r="AE83" i="1" s="1"/>
  <c r="W83" i="1"/>
  <c r="X83" i="1" s="1"/>
  <c r="Y83" i="1" s="1"/>
  <c r="V83" i="1"/>
  <c r="P83" i="1"/>
  <c r="AD82" i="1"/>
  <c r="AC82" i="1"/>
  <c r="AB82" i="1"/>
  <c r="AA82" i="1"/>
  <c r="W82" i="1"/>
  <c r="V82" i="1"/>
  <c r="X82" i="1" s="1"/>
  <c r="Y82" i="1" s="1"/>
  <c r="P82" i="1"/>
  <c r="AD81" i="1"/>
  <c r="AB81" i="1"/>
  <c r="AE81" i="1" s="1"/>
  <c r="W81" i="1"/>
  <c r="X81" i="1" s="1"/>
  <c r="D81" i="1"/>
  <c r="P81" i="1" s="1"/>
  <c r="Y81" i="1" s="1"/>
  <c r="AD80" i="1"/>
  <c r="AC80" i="1"/>
  <c r="AB80" i="1"/>
  <c r="AE80" i="1" s="1"/>
  <c r="AA80" i="1"/>
  <c r="W80" i="1"/>
  <c r="V80" i="1"/>
  <c r="P80" i="1"/>
  <c r="AD79" i="1"/>
  <c r="AC79" i="1"/>
  <c r="AB79" i="1"/>
  <c r="AE79" i="1" s="1"/>
  <c r="AA79" i="1"/>
  <c r="W79" i="1"/>
  <c r="V79" i="1"/>
  <c r="X79" i="1" s="1"/>
  <c r="P79" i="1"/>
  <c r="AD78" i="1"/>
  <c r="AC78" i="1"/>
  <c r="AB78" i="1"/>
  <c r="AA78" i="1"/>
  <c r="AE78" i="1" s="1"/>
  <c r="W78" i="1"/>
  <c r="V78" i="1"/>
  <c r="P78" i="1"/>
  <c r="AD77" i="1"/>
  <c r="AC77" i="1"/>
  <c r="AB77" i="1"/>
  <c r="AA77" i="1"/>
  <c r="AE77" i="1" s="1"/>
  <c r="W77" i="1"/>
  <c r="V77" i="1"/>
  <c r="P77" i="1"/>
  <c r="AD76" i="1"/>
  <c r="AC76" i="1"/>
  <c r="AB76" i="1"/>
  <c r="AE76" i="1" s="1"/>
  <c r="AA76" i="1"/>
  <c r="W76" i="1"/>
  <c r="V76" i="1"/>
  <c r="X76" i="1" s="1"/>
  <c r="P76" i="1"/>
  <c r="AD75" i="1"/>
  <c r="AC75" i="1"/>
  <c r="AB75" i="1"/>
  <c r="AA75" i="1"/>
  <c r="AE75" i="1" s="1"/>
  <c r="W75" i="1"/>
  <c r="V75" i="1"/>
  <c r="X75" i="1" s="1"/>
  <c r="P75" i="1"/>
  <c r="AD74" i="1"/>
  <c r="AC74" i="1"/>
  <c r="AB74" i="1"/>
  <c r="AA74" i="1"/>
  <c r="AE74" i="1" s="1"/>
  <c r="W74" i="1"/>
  <c r="V74" i="1"/>
  <c r="P74" i="1"/>
  <c r="AD73" i="1"/>
  <c r="AC73" i="1"/>
  <c r="AB73" i="1"/>
  <c r="AA73" i="1"/>
  <c r="AE73" i="1" s="1"/>
  <c r="W73" i="1"/>
  <c r="V73" i="1"/>
  <c r="P73" i="1"/>
  <c r="AD72" i="1"/>
  <c r="AC72" i="1"/>
  <c r="AB72" i="1"/>
  <c r="AA72" i="1"/>
  <c r="AE72" i="1" s="1"/>
  <c r="W72" i="1"/>
  <c r="V72" i="1"/>
  <c r="X72" i="1" s="1"/>
  <c r="P72" i="1"/>
  <c r="AD71" i="1"/>
  <c r="AC71" i="1"/>
  <c r="AB71" i="1"/>
  <c r="AA71" i="1"/>
  <c r="AE71" i="1" s="1"/>
  <c r="W71" i="1"/>
  <c r="V71" i="1"/>
  <c r="X71" i="1" s="1"/>
  <c r="P71" i="1"/>
  <c r="AD70" i="1"/>
  <c r="AC70" i="1"/>
  <c r="AB70" i="1"/>
  <c r="AA70" i="1"/>
  <c r="W70" i="1"/>
  <c r="X70" i="1" s="1"/>
  <c r="V70" i="1"/>
  <c r="P70" i="1"/>
  <c r="AD69" i="1"/>
  <c r="AB69" i="1"/>
  <c r="AE69" i="1" s="1"/>
  <c r="W69" i="1"/>
  <c r="X69" i="1" s="1"/>
  <c r="D69" i="1"/>
  <c r="P69" i="1" s="1"/>
  <c r="AD68" i="1"/>
  <c r="AC68" i="1"/>
  <c r="AB68" i="1"/>
  <c r="AA68" i="1"/>
  <c r="AE68" i="1" s="1"/>
  <c r="W68" i="1"/>
  <c r="V68" i="1"/>
  <c r="X68" i="1" s="1"/>
  <c r="P68" i="1"/>
  <c r="AD67" i="1"/>
  <c r="AC67" i="1"/>
  <c r="AB67" i="1"/>
  <c r="AA67" i="1"/>
  <c r="W67" i="1"/>
  <c r="V67" i="1"/>
  <c r="V88" i="1" s="1"/>
  <c r="P67" i="1"/>
  <c r="Z64" i="1"/>
  <c r="U64" i="1"/>
  <c r="T64" i="1"/>
  <c r="S64" i="1"/>
  <c r="R64" i="1"/>
  <c r="Q64" i="1"/>
  <c r="O64" i="1"/>
  <c r="N64" i="1"/>
  <c r="I64" i="1"/>
  <c r="H64" i="1"/>
  <c r="G64" i="1"/>
  <c r="F64" i="1"/>
  <c r="D64" i="1"/>
  <c r="AD63" i="1"/>
  <c r="AC63" i="1"/>
  <c r="AB63" i="1"/>
  <c r="AA63" i="1"/>
  <c r="AE63" i="1" s="1"/>
  <c r="W63" i="1"/>
  <c r="V63" i="1"/>
  <c r="X63" i="1" s="1"/>
  <c r="P63" i="1"/>
  <c r="AD62" i="1"/>
  <c r="AC62" i="1"/>
  <c r="AB62" i="1"/>
  <c r="AA62" i="1"/>
  <c r="AE62" i="1" s="1"/>
  <c r="W62" i="1"/>
  <c r="X62" i="1" s="1"/>
  <c r="V62" i="1"/>
  <c r="P62" i="1"/>
  <c r="AD61" i="1"/>
  <c r="AC61" i="1"/>
  <c r="AB61" i="1"/>
  <c r="AA61" i="1"/>
  <c r="AE61" i="1" s="1"/>
  <c r="W61" i="1"/>
  <c r="X61" i="1" s="1"/>
  <c r="Y61" i="1" s="1"/>
  <c r="V61" i="1"/>
  <c r="P61" i="1"/>
  <c r="AD60" i="1"/>
  <c r="AC60" i="1"/>
  <c r="AB60" i="1"/>
  <c r="AA60" i="1"/>
  <c r="AE60" i="1" s="1"/>
  <c r="W60" i="1"/>
  <c r="V60" i="1"/>
  <c r="X60" i="1" s="1"/>
  <c r="P60" i="1"/>
  <c r="AD59" i="1"/>
  <c r="AD64" i="1" s="1"/>
  <c r="AC59" i="1"/>
  <c r="AC64" i="1" s="1"/>
  <c r="AB59" i="1"/>
  <c r="AB64" i="1" s="1"/>
  <c r="AA59" i="1"/>
  <c r="AA64" i="1" s="1"/>
  <c r="W59" i="1"/>
  <c r="V59" i="1"/>
  <c r="V64" i="1" s="1"/>
  <c r="P59" i="1"/>
  <c r="P64" i="1" s="1"/>
  <c r="Z56" i="1"/>
  <c r="U56" i="1"/>
  <c r="T56" i="1"/>
  <c r="S56" i="1"/>
  <c r="R56" i="1"/>
  <c r="Q56" i="1"/>
  <c r="O56" i="1"/>
  <c r="N56" i="1"/>
  <c r="M56" i="1"/>
  <c r="L56" i="1"/>
  <c r="K56" i="1"/>
  <c r="J56" i="1"/>
  <c r="I56" i="1"/>
  <c r="H56" i="1"/>
  <c r="G56" i="1"/>
  <c r="F56" i="1"/>
  <c r="AD55" i="1"/>
  <c r="AC55" i="1"/>
  <c r="AB55" i="1"/>
  <c r="AA55" i="1"/>
  <c r="W55" i="1"/>
  <c r="X55" i="1" s="1"/>
  <c r="Y55" i="1" s="1"/>
  <c r="V55" i="1"/>
  <c r="P55" i="1"/>
  <c r="AD54" i="1"/>
  <c r="AC54" i="1"/>
  <c r="AB54" i="1"/>
  <c r="AA54" i="1"/>
  <c r="W54" i="1"/>
  <c r="V54" i="1"/>
  <c r="X54" i="1" s="1"/>
  <c r="P54" i="1"/>
  <c r="AD53" i="1"/>
  <c r="AC53" i="1"/>
  <c r="AB53" i="1"/>
  <c r="AA53" i="1"/>
  <c r="W53" i="1"/>
  <c r="V53" i="1"/>
  <c r="X53" i="1" s="1"/>
  <c r="P53" i="1"/>
  <c r="AD52" i="1"/>
  <c r="AC52" i="1"/>
  <c r="AB52" i="1"/>
  <c r="AA52" i="1"/>
  <c r="AE52" i="1" s="1"/>
  <c r="W52" i="1"/>
  <c r="V52" i="1"/>
  <c r="P52" i="1"/>
  <c r="AD51" i="1"/>
  <c r="AC51" i="1"/>
  <c r="AB51" i="1"/>
  <c r="AA51" i="1"/>
  <c r="W51" i="1"/>
  <c r="V51" i="1"/>
  <c r="P51" i="1"/>
  <c r="AD50" i="1"/>
  <c r="AC50" i="1"/>
  <c r="AB50" i="1"/>
  <c r="AA50" i="1"/>
  <c r="W50" i="1"/>
  <c r="V50" i="1"/>
  <c r="X50" i="1" s="1"/>
  <c r="P50" i="1"/>
  <c r="Y50" i="1" s="1"/>
  <c r="AD49" i="1"/>
  <c r="AC49" i="1"/>
  <c r="AB49" i="1"/>
  <c r="AE49" i="1" s="1"/>
  <c r="AA49" i="1"/>
  <c r="W49" i="1"/>
  <c r="V49" i="1"/>
  <c r="P49" i="1"/>
  <c r="AD48" i="1"/>
  <c r="AC48" i="1"/>
  <c r="AB48" i="1"/>
  <c r="AA48" i="1"/>
  <c r="W48" i="1"/>
  <c r="V48" i="1"/>
  <c r="X48" i="1" s="1"/>
  <c r="Y48" i="1" s="1"/>
  <c r="P48" i="1"/>
  <c r="AD47" i="1"/>
  <c r="AC47" i="1"/>
  <c r="AB47" i="1"/>
  <c r="AA47" i="1"/>
  <c r="W47" i="1"/>
  <c r="X47" i="1" s="1"/>
  <c r="Y47" i="1" s="1"/>
  <c r="V47" i="1"/>
  <c r="P47" i="1"/>
  <c r="AD46" i="1"/>
  <c r="AB46" i="1"/>
  <c r="AE46" i="1" s="1"/>
  <c r="X46" i="1"/>
  <c r="Y46" i="1" s="1"/>
  <c r="W46" i="1"/>
  <c r="P46" i="1"/>
  <c r="AD45" i="1"/>
  <c r="AC45" i="1"/>
  <c r="AB45" i="1"/>
  <c r="AA45" i="1"/>
  <c r="W45" i="1"/>
  <c r="V45" i="1"/>
  <c r="X45" i="1" s="1"/>
  <c r="Y45" i="1" s="1"/>
  <c r="P45" i="1"/>
  <c r="AD44" i="1"/>
  <c r="AC44" i="1"/>
  <c r="AB44" i="1"/>
  <c r="AA44" i="1"/>
  <c r="AE44" i="1" s="1"/>
  <c r="W44" i="1"/>
  <c r="V44" i="1"/>
  <c r="X44" i="1" s="1"/>
  <c r="P44" i="1"/>
  <c r="AD43" i="1"/>
  <c r="AC43" i="1"/>
  <c r="AB43" i="1"/>
  <c r="AA43" i="1"/>
  <c r="AE43" i="1" s="1"/>
  <c r="W43" i="1"/>
  <c r="X43" i="1" s="1"/>
  <c r="V43" i="1"/>
  <c r="P43" i="1"/>
  <c r="AD42" i="1"/>
  <c r="AC42" i="1"/>
  <c r="AB42" i="1"/>
  <c r="AA42" i="1"/>
  <c r="W42" i="1"/>
  <c r="X42" i="1" s="1"/>
  <c r="Y42" i="1" s="1"/>
  <c r="V42" i="1"/>
  <c r="P42" i="1"/>
  <c r="AD41" i="1"/>
  <c r="AC41" i="1"/>
  <c r="AB41" i="1"/>
  <c r="AA41" i="1"/>
  <c r="W41" i="1"/>
  <c r="V41" i="1"/>
  <c r="X41" i="1" s="1"/>
  <c r="Y41" i="1" s="1"/>
  <c r="P41" i="1"/>
  <c r="AD40" i="1"/>
  <c r="AB40" i="1"/>
  <c r="AE40" i="1" s="1"/>
  <c r="X40" i="1"/>
  <c r="W40" i="1"/>
  <c r="D40" i="1"/>
  <c r="D56" i="1" s="1"/>
  <c r="AD39" i="1"/>
  <c r="AC39" i="1"/>
  <c r="AB39" i="1"/>
  <c r="AA39" i="1"/>
  <c r="AE39" i="1" s="1"/>
  <c r="W39" i="1"/>
  <c r="V39" i="1"/>
  <c r="P39" i="1"/>
  <c r="AD38" i="1"/>
  <c r="AC38" i="1"/>
  <c r="AB38" i="1"/>
  <c r="AA38" i="1"/>
  <c r="AA56" i="1" s="1"/>
  <c r="W38" i="1"/>
  <c r="V38" i="1"/>
  <c r="P38" i="1"/>
  <c r="Z34" i="1"/>
  <c r="U34" i="1"/>
  <c r="T34" i="1"/>
  <c r="S34" i="1"/>
  <c r="R34" i="1"/>
  <c r="Q34" i="1"/>
  <c r="O34" i="1"/>
  <c r="N34" i="1"/>
  <c r="M34" i="1"/>
  <c r="M90" i="1" s="1"/>
  <c r="L34" i="1"/>
  <c r="K34" i="1"/>
  <c r="K90" i="1" s="1"/>
  <c r="J34" i="1"/>
  <c r="J90" i="1" s="1"/>
  <c r="I34" i="1"/>
  <c r="I90" i="1" s="1"/>
  <c r="H34" i="1"/>
  <c r="G34" i="1"/>
  <c r="F34" i="1"/>
  <c r="E34" i="1"/>
  <c r="E90" i="1" s="1"/>
  <c r="D34" i="1"/>
  <c r="AD33" i="1"/>
  <c r="AC33" i="1"/>
  <c r="AB33" i="1"/>
  <c r="AA33" i="1"/>
  <c r="AE33" i="1" s="1"/>
  <c r="W33" i="1"/>
  <c r="V33" i="1"/>
  <c r="X33" i="1" s="1"/>
  <c r="P33" i="1"/>
  <c r="AD32" i="1"/>
  <c r="AC32" i="1"/>
  <c r="AB32" i="1"/>
  <c r="AA32" i="1"/>
  <c r="X32" i="1"/>
  <c r="W32" i="1"/>
  <c r="V32" i="1"/>
  <c r="P32" i="1"/>
  <c r="AD31" i="1"/>
  <c r="AC31" i="1"/>
  <c r="AB31" i="1"/>
  <c r="AA31" i="1"/>
  <c r="X31" i="1"/>
  <c r="Y31" i="1" s="1"/>
  <c r="W31" i="1"/>
  <c r="V31" i="1"/>
  <c r="P31" i="1"/>
  <c r="AD30" i="1"/>
  <c r="AC30" i="1"/>
  <c r="AB30" i="1"/>
  <c r="AA30" i="1"/>
  <c r="W30" i="1"/>
  <c r="V30" i="1"/>
  <c r="P30" i="1"/>
  <c r="AD29" i="1"/>
  <c r="AC29" i="1"/>
  <c r="AB29" i="1"/>
  <c r="AB34" i="1" s="1"/>
  <c r="AA29" i="1"/>
  <c r="AE29" i="1" s="1"/>
  <c r="W29" i="1"/>
  <c r="W34" i="1" s="1"/>
  <c r="V29" i="1"/>
  <c r="P29" i="1"/>
  <c r="P34" i="1" s="1"/>
  <c r="Z26" i="1"/>
  <c r="U26" i="1"/>
  <c r="T26" i="1"/>
  <c r="S26" i="1"/>
  <c r="R26" i="1"/>
  <c r="Q26" i="1"/>
  <c r="O26" i="1"/>
  <c r="N26" i="1"/>
  <c r="H26" i="1"/>
  <c r="H90" i="1" s="1"/>
  <c r="G26" i="1"/>
  <c r="F26" i="1"/>
  <c r="D26" i="1"/>
  <c r="AE25" i="1"/>
  <c r="AD25" i="1"/>
  <c r="AC25" i="1"/>
  <c r="AB25" i="1"/>
  <c r="AA25" i="1"/>
  <c r="W25" i="1"/>
  <c r="V25" i="1"/>
  <c r="X25" i="1" s="1"/>
  <c r="P25" i="1"/>
  <c r="AD24" i="1"/>
  <c r="AC24" i="1"/>
  <c r="AB24" i="1"/>
  <c r="AA24" i="1"/>
  <c r="W24" i="1"/>
  <c r="V24" i="1"/>
  <c r="X24" i="1" s="1"/>
  <c r="P24" i="1"/>
  <c r="AD23" i="1"/>
  <c r="AC23" i="1"/>
  <c r="AB23" i="1"/>
  <c r="AA23" i="1"/>
  <c r="AE23" i="1" s="1"/>
  <c r="W23" i="1"/>
  <c r="V23" i="1"/>
  <c r="X23" i="1" s="1"/>
  <c r="Y23" i="1" s="1"/>
  <c r="P23" i="1"/>
  <c r="AD22" i="1"/>
  <c r="AC22" i="1"/>
  <c r="AB22" i="1"/>
  <c r="AA22" i="1"/>
  <c r="AE22" i="1" s="1"/>
  <c r="W22" i="1"/>
  <c r="V22" i="1"/>
  <c r="X22" i="1" s="1"/>
  <c r="P22" i="1"/>
  <c r="AE21" i="1"/>
  <c r="AD21" i="1"/>
  <c r="AC21" i="1"/>
  <c r="AB21" i="1"/>
  <c r="AA21" i="1"/>
  <c r="W21" i="1"/>
  <c r="V21" i="1"/>
  <c r="X21" i="1" s="1"/>
  <c r="P21" i="1"/>
  <c r="Y21" i="1" s="1"/>
  <c r="AD20" i="1"/>
  <c r="AC20" i="1"/>
  <c r="AB20" i="1"/>
  <c r="AA20" i="1"/>
  <c r="X20" i="1"/>
  <c r="W20" i="1"/>
  <c r="V20" i="1"/>
  <c r="P20" i="1"/>
  <c r="Y20" i="1" s="1"/>
  <c r="AD19" i="1"/>
  <c r="AC19" i="1"/>
  <c r="AB19" i="1"/>
  <c r="AA19" i="1"/>
  <c r="X19" i="1"/>
  <c r="W19" i="1"/>
  <c r="V19" i="1"/>
  <c r="P19" i="1"/>
  <c r="AD18" i="1"/>
  <c r="AC18" i="1"/>
  <c r="AB18" i="1"/>
  <c r="AA18" i="1"/>
  <c r="W18" i="1"/>
  <c r="V18" i="1"/>
  <c r="P18" i="1"/>
  <c r="AE17" i="1"/>
  <c r="AD17" i="1"/>
  <c r="AC17" i="1"/>
  <c r="AB17" i="1"/>
  <c r="AA17" i="1"/>
  <c r="W17" i="1"/>
  <c r="V17" i="1"/>
  <c r="P17" i="1"/>
  <c r="AD16" i="1"/>
  <c r="AC16" i="1"/>
  <c r="AB16" i="1"/>
  <c r="AA16" i="1"/>
  <c r="AE16" i="1" s="1"/>
  <c r="W16" i="1"/>
  <c r="X16" i="1" s="1"/>
  <c r="V16" i="1"/>
  <c r="P16" i="1"/>
  <c r="AD15" i="1"/>
  <c r="AC15" i="1"/>
  <c r="AB15" i="1"/>
  <c r="AA15" i="1"/>
  <c r="AE15" i="1" s="1"/>
  <c r="W15" i="1"/>
  <c r="W26" i="1" s="1"/>
  <c r="V15" i="1"/>
  <c r="P15" i="1"/>
  <c r="AD14" i="1"/>
  <c r="AC14" i="1"/>
  <c r="AB14" i="1"/>
  <c r="AA14" i="1"/>
  <c r="AE14" i="1" s="1"/>
  <c r="W14" i="1"/>
  <c r="V14" i="1"/>
  <c r="X14" i="1" s="1"/>
  <c r="Y14" i="1" s="1"/>
  <c r="P14" i="1"/>
  <c r="AD13" i="1"/>
  <c r="AD26" i="1" s="1"/>
  <c r="AC13" i="1"/>
  <c r="AC26" i="1" s="1"/>
  <c r="AB13" i="1"/>
  <c r="AB26" i="1" s="1"/>
  <c r="AA13" i="1"/>
  <c r="AA26" i="1" s="1"/>
  <c r="W13" i="1"/>
  <c r="V13" i="1"/>
  <c r="P13" i="1"/>
  <c r="Z10" i="1"/>
  <c r="Z90" i="1" s="1"/>
  <c r="U10" i="1"/>
  <c r="T10" i="1"/>
  <c r="S10" i="1"/>
  <c r="R10" i="1"/>
  <c r="R90" i="1" s="1"/>
  <c r="Q10" i="1"/>
  <c r="Q90" i="1" s="1"/>
  <c r="O10" i="1"/>
  <c r="N10" i="1"/>
  <c r="N90" i="1" s="1"/>
  <c r="G10" i="1"/>
  <c r="G90" i="1" s="1"/>
  <c r="F10" i="1"/>
  <c r="D10" i="1"/>
  <c r="AD9" i="1"/>
  <c r="AC9" i="1"/>
  <c r="AB9" i="1"/>
  <c r="AA9" i="1"/>
  <c r="W9" i="1"/>
  <c r="V9" i="1"/>
  <c r="X9" i="1" s="1"/>
  <c r="P9" i="1"/>
  <c r="AD8" i="1"/>
  <c r="AC8" i="1"/>
  <c r="AC10" i="1" s="1"/>
  <c r="AB8" i="1"/>
  <c r="AA8" i="1"/>
  <c r="W8" i="1"/>
  <c r="V8" i="1"/>
  <c r="X8" i="1" s="1"/>
  <c r="P8" i="1"/>
  <c r="Y8" i="1" s="1"/>
  <c r="AD7" i="1"/>
  <c r="AC7" i="1"/>
  <c r="AB7" i="1"/>
  <c r="AE7" i="1" s="1"/>
  <c r="AA7" i="1"/>
  <c r="AA10" i="1" s="1"/>
  <c r="W7" i="1"/>
  <c r="W10" i="1" s="1"/>
  <c r="V7" i="1"/>
  <c r="P7" i="1"/>
  <c r="P10" i="1" l="1"/>
  <c r="AE13" i="1"/>
  <c r="Y16" i="1"/>
  <c r="Y22" i="1"/>
  <c r="AD34" i="1"/>
  <c r="AB56" i="1"/>
  <c r="X51" i="1"/>
  <c r="Y51" i="1" s="1"/>
  <c r="AE53" i="1"/>
  <c r="AE59" i="1"/>
  <c r="AE64" i="1" s="1"/>
  <c r="Y62" i="1"/>
  <c r="Y68" i="1"/>
  <c r="AE85" i="1"/>
  <c r="Y87" i="1"/>
  <c r="X7" i="1"/>
  <c r="AE9" i="1"/>
  <c r="O90" i="1"/>
  <c r="P26" i="1"/>
  <c r="X17" i="1"/>
  <c r="X18" i="1"/>
  <c r="Y18" i="1" s="1"/>
  <c r="Y32" i="1"/>
  <c r="L90" i="1"/>
  <c r="AC56" i="1"/>
  <c r="X49" i="1"/>
  <c r="AE51" i="1"/>
  <c r="AE56" i="1" s="1"/>
  <c r="X67" i="1"/>
  <c r="X73" i="1"/>
  <c r="Y73" i="1" s="1"/>
  <c r="X74" i="1"/>
  <c r="Y74" i="1" s="1"/>
  <c r="AE82" i="1"/>
  <c r="V26" i="1"/>
  <c r="Y19" i="1"/>
  <c r="AE24" i="1"/>
  <c r="AD56" i="1"/>
  <c r="Y43" i="1"/>
  <c r="AE50" i="1"/>
  <c r="W88" i="1"/>
  <c r="AE8" i="1"/>
  <c r="X15" i="1"/>
  <c r="Y15" i="1" s="1"/>
  <c r="AE18" i="1"/>
  <c r="AE26" i="1" s="1"/>
  <c r="AE19" i="1"/>
  <c r="AE20" i="1"/>
  <c r="V34" i="1"/>
  <c r="X30" i="1"/>
  <c r="Y30" i="1" s="1"/>
  <c r="AE38" i="1"/>
  <c r="Y44" i="1"/>
  <c r="Y54" i="1"/>
  <c r="W64" i="1"/>
  <c r="AA88" i="1"/>
  <c r="Y79" i="1"/>
  <c r="S90" i="1"/>
  <c r="V56" i="1"/>
  <c r="AB88" i="1"/>
  <c r="Y70" i="1"/>
  <c r="X80" i="1"/>
  <c r="Y80" i="1" s="1"/>
  <c r="AC34" i="1"/>
  <c r="T90" i="1"/>
  <c r="AE30" i="1"/>
  <c r="AE31" i="1"/>
  <c r="AE32" i="1"/>
  <c r="W56" i="1"/>
  <c r="W90" i="1" s="1"/>
  <c r="X39" i="1"/>
  <c r="Y39" i="1" s="1"/>
  <c r="P40" i="1"/>
  <c r="Y40" i="1" s="1"/>
  <c r="AE47" i="1"/>
  <c r="AE48" i="1"/>
  <c r="AE55" i="1"/>
  <c r="AC88" i="1"/>
  <c r="AE70" i="1"/>
  <c r="AD10" i="1"/>
  <c r="AD90" i="1" s="1"/>
  <c r="Y9" i="1"/>
  <c r="F90" i="1"/>
  <c r="U90" i="1"/>
  <c r="Y24" i="1"/>
  <c r="Y25" i="1"/>
  <c r="X38" i="1"/>
  <c r="AE41" i="1"/>
  <c r="AE42" i="1"/>
  <c r="AE45" i="1"/>
  <c r="X52" i="1"/>
  <c r="Y52" i="1" s="1"/>
  <c r="AE54" i="1"/>
  <c r="AD88" i="1"/>
  <c r="Y69" i="1"/>
  <c r="Y75" i="1"/>
  <c r="Y76" i="1"/>
  <c r="X77" i="1"/>
  <c r="Y77" i="1" s="1"/>
  <c r="X78" i="1"/>
  <c r="Y78" i="1" s="1"/>
  <c r="AA90" i="1"/>
  <c r="Y17" i="1"/>
  <c r="Y49" i="1"/>
  <c r="Y67" i="1"/>
  <c r="X10" i="1"/>
  <c r="Y7" i="1"/>
  <c r="Y10" i="1" s="1"/>
  <c r="AE34" i="1"/>
  <c r="Y33" i="1"/>
  <c r="Y60" i="1"/>
  <c r="Y63" i="1"/>
  <c r="Y71" i="1"/>
  <c r="Y72" i="1"/>
  <c r="AE10" i="1"/>
  <c r="AC90" i="1"/>
  <c r="Y53" i="1"/>
  <c r="Y84" i="1"/>
  <c r="Y85" i="1"/>
  <c r="D90" i="1"/>
  <c r="Y38" i="1"/>
  <c r="AE67" i="1"/>
  <c r="AE88" i="1" s="1"/>
  <c r="G92" i="1"/>
  <c r="G94" i="1" s="1"/>
  <c r="X13" i="1"/>
  <c r="X29" i="1"/>
  <c r="X34" i="1" s="1"/>
  <c r="X59" i="1"/>
  <c r="X64" i="1" s="1"/>
  <c r="P88" i="1"/>
  <c r="D93" i="1"/>
  <c r="E93" i="1" s="1"/>
  <c r="E94" i="1" s="1"/>
  <c r="AA34" i="1"/>
  <c r="AB10" i="1"/>
  <c r="AB90" i="1" s="1"/>
  <c r="D88" i="1"/>
  <c r="V10" i="1"/>
  <c r="Y56" i="1" l="1"/>
  <c r="AE90" i="1"/>
  <c r="X56" i="1"/>
  <c r="P56" i="1"/>
  <c r="P90" i="1"/>
  <c r="X26" i="1"/>
  <c r="X90" i="1" s="1"/>
  <c r="V90" i="1"/>
  <c r="X88" i="1"/>
  <c r="Y29" i="1"/>
  <c r="Y34" i="1" s="1"/>
  <c r="Y88" i="1"/>
  <c r="Y13" i="1"/>
  <c r="Y26" i="1" s="1"/>
  <c r="Y90" i="1" s="1"/>
  <c r="Y59" i="1"/>
  <c r="Y64" i="1" s="1"/>
</calcChain>
</file>

<file path=xl/sharedStrings.xml><?xml version="1.0" encoding="utf-8"?>
<sst xmlns="http://schemas.openxmlformats.org/spreadsheetml/2006/main" count="254" uniqueCount="218">
  <si>
    <t>2DA MAYO 2026</t>
  </si>
  <si>
    <t>Código</t>
  </si>
  <si>
    <t>Empleado</t>
  </si>
  <si>
    <t>Nombramiento</t>
  </si>
  <si>
    <t>Sueldo</t>
  </si>
  <si>
    <t>DIAS LABORADOS</t>
  </si>
  <si>
    <t>RETROACTIVO</t>
  </si>
  <si>
    <t xml:space="preserve">PRESTAMO PENSIONES </t>
  </si>
  <si>
    <t xml:space="preserve">DEVOLUCION </t>
  </si>
  <si>
    <t>PRESTAMO MEDIANO PLAZO</t>
  </si>
  <si>
    <t>PRESTAMO HIPOTECARIO</t>
  </si>
  <si>
    <t>FONDO DE GARANTIA P H</t>
  </si>
  <si>
    <t>PRESTAMO LIQUIDES MEDIANO PLAZO</t>
  </si>
  <si>
    <t>FONDO DE GARANTIA MEDIANO PLAZO</t>
  </si>
  <si>
    <t xml:space="preserve">DESCUENTO FALTAS Y RETARDOS  </t>
  </si>
  <si>
    <t>DEVOLUCION RETROACTIVA DE APORTACION A PENSIONES</t>
  </si>
  <si>
    <t>*TOTAL* *PERCEPCIONES*</t>
  </si>
  <si>
    <t>Subsidio al empleo</t>
  </si>
  <si>
    <t xml:space="preserve">I.S.R. </t>
  </si>
  <si>
    <t>I.S.R. (sp)</t>
  </si>
  <si>
    <t xml:space="preserve">AJUSTE AL NETO </t>
  </si>
  <si>
    <t>PENSION ALIMENTICIA</t>
  </si>
  <si>
    <t>Pensiones del Estado</t>
  </si>
  <si>
    <t>RETROACTIVO PENSIONES</t>
  </si>
  <si>
    <t>*TOTAL* *DEDUCCIONES*</t>
  </si>
  <si>
    <t>*NETO A PAGAR*</t>
  </si>
  <si>
    <t>IMSS PATRONAL</t>
  </si>
  <si>
    <t>CUOTAS A  PENSIONES  (IPEJAL 11.5% MAS 6.0% ADICIONAL)</t>
  </si>
  <si>
    <t>RETROACTIVO CUOTAS A PENSIONES</t>
  </si>
  <si>
    <t>SEDAR PAT. PENSIONES DEL ESTADO</t>
  </si>
  <si>
    <t>RETROACTIVO SEDAR</t>
  </si>
  <si>
    <t>*OBLIGACIONES PATRONALES*</t>
  </si>
  <si>
    <t>DEPARTAMENTO 1</t>
  </si>
  <si>
    <t>DIRECCION GENERAL</t>
  </si>
  <si>
    <t>DG04</t>
  </si>
  <si>
    <t>Esparza Andrade Mayra Beatriz</t>
  </si>
  <si>
    <t>Directora General</t>
  </si>
  <si>
    <t>DG05</t>
  </si>
  <si>
    <t>Cerero Martinez Arcelia Citlalli</t>
  </si>
  <si>
    <t>Asistente de Dirección</t>
  </si>
  <si>
    <t>DG06</t>
  </si>
  <si>
    <t>Reyes Garcia Jose Alberto</t>
  </si>
  <si>
    <t>Comunicación Social</t>
  </si>
  <si>
    <t>TOTAL DEPARTAMENTO</t>
  </si>
  <si>
    <t>DEPARTAMENTO 2</t>
  </si>
  <si>
    <t>JEFATURA ADMINISTRATIVA</t>
  </si>
  <si>
    <t>JA04</t>
  </si>
  <si>
    <t xml:space="preserve">Loera Gonzalez Gabriela Marisol </t>
  </si>
  <si>
    <t>Direccion Administrativa</t>
  </si>
  <si>
    <t>JA53</t>
  </si>
  <si>
    <t>Martinez Flores Juan Ignacio</t>
  </si>
  <si>
    <t>Jefatura Juridica</t>
  </si>
  <si>
    <t>JA06</t>
  </si>
  <si>
    <t>Sanchez Garcia Jeronimo</t>
  </si>
  <si>
    <t>Jefatura de Vinculacion Administrativa</t>
  </si>
  <si>
    <t>JA08</t>
  </si>
  <si>
    <t>Martínez Ibarra José de Jesús</t>
  </si>
  <si>
    <t>Mantenimiento</t>
  </si>
  <si>
    <t>JA09</t>
  </si>
  <si>
    <t xml:space="preserve">Nieves Servin Diego Alberto </t>
  </si>
  <si>
    <t>JA10</t>
  </si>
  <si>
    <t>Zúñiga Reynaga Yolanda</t>
  </si>
  <si>
    <t>Auxiliar General</t>
  </si>
  <si>
    <t>JA54</t>
  </si>
  <si>
    <t>Guzman Lopez Juan Luis</t>
  </si>
  <si>
    <t>Recursos Materiales</t>
  </si>
  <si>
    <t>JA40</t>
  </si>
  <si>
    <t xml:space="preserve">Perez Gonzalez Maria Laura </t>
  </si>
  <si>
    <t>JA42</t>
  </si>
  <si>
    <t>Rodriguez Ramirez Xochitl</t>
  </si>
  <si>
    <t xml:space="preserve">Monitor </t>
  </si>
  <si>
    <t>JA55</t>
  </si>
  <si>
    <t>Flores Rubio Mayra Jazmin</t>
  </si>
  <si>
    <t>Auxiliar Administrativo</t>
  </si>
  <si>
    <t>JA45</t>
  </si>
  <si>
    <t>Flores Pozos Julio Cesar</t>
  </si>
  <si>
    <t>Coordinador Administrativo</t>
  </si>
  <si>
    <t>JA57</t>
  </si>
  <si>
    <t>Martinez Torres Noemi</t>
  </si>
  <si>
    <t>Encargada de Archivo</t>
  </si>
  <si>
    <t>JA56</t>
  </si>
  <si>
    <t>Topete Rosales Maria de Lourdes</t>
  </si>
  <si>
    <t>DEPARTAMENTO 4</t>
  </si>
  <si>
    <t>AREA MEDICA Y FISICA</t>
  </si>
  <si>
    <t>AM13</t>
  </si>
  <si>
    <t>Alatorre Rea Walter</t>
  </si>
  <si>
    <t>Medico</t>
  </si>
  <si>
    <t>AF12</t>
  </si>
  <si>
    <t>Rivas Tejeda Carlos Alberto</t>
  </si>
  <si>
    <t>Terapeuta Físico</t>
  </si>
  <si>
    <t>AF14</t>
  </si>
  <si>
    <t>Arriaga Gómez Mariana</t>
  </si>
  <si>
    <t>Terapeuta Psicomotriz</t>
  </si>
  <si>
    <t>AF15</t>
  </si>
  <si>
    <t>Olivares Morales Maria Ursula</t>
  </si>
  <si>
    <t>AE31</t>
  </si>
  <si>
    <t>Villegas Ramirez Iyari</t>
  </si>
  <si>
    <t>Terapeuta Fisico</t>
  </si>
  <si>
    <t>DEPARTAMENTO 5</t>
  </si>
  <si>
    <t>AREA ESPECIALIDADES</t>
  </si>
  <si>
    <t>AE16</t>
  </si>
  <si>
    <t>Terapeuta  (DI)</t>
  </si>
  <si>
    <t>Cantera Ramirez Ana Elizabeth</t>
  </si>
  <si>
    <t>Estimulacion Sensorial</t>
  </si>
  <si>
    <t>AE17</t>
  </si>
  <si>
    <t>Chavez Martinez Elba Roxana</t>
  </si>
  <si>
    <t>AT27</t>
  </si>
  <si>
    <t>Alvaro Oropeza Anabel</t>
  </si>
  <si>
    <t>Terapeuta  Cognitiva</t>
  </si>
  <si>
    <t>AE20</t>
  </si>
  <si>
    <t>Plascencia González Paola Viridiana</t>
  </si>
  <si>
    <t>Psicóloga</t>
  </si>
  <si>
    <t>AE55</t>
  </si>
  <si>
    <t>Ortiz Anguiano Miriam Fabiola</t>
  </si>
  <si>
    <t>AT37</t>
  </si>
  <si>
    <t>Aguila Garcia Brenda Karol</t>
  </si>
  <si>
    <t>Psicologa</t>
  </si>
  <si>
    <t>AE23</t>
  </si>
  <si>
    <t>V A C A N T E</t>
  </si>
  <si>
    <t>Terapeuta Lenguaje</t>
  </si>
  <si>
    <t>AE24</t>
  </si>
  <si>
    <t>Ortiz Anguiano Nélida Guadalupe</t>
  </si>
  <si>
    <t>JA11</t>
  </si>
  <si>
    <t xml:space="preserve">Silva Díaz Angélica Araceli </t>
  </si>
  <si>
    <t>Vinculacion y seguimiento</t>
  </si>
  <si>
    <t>AE26</t>
  </si>
  <si>
    <t>Navarro Sarabia Diana Cristina</t>
  </si>
  <si>
    <t>Trabajadora Social</t>
  </si>
  <si>
    <t>AE30</t>
  </si>
  <si>
    <t>González Angulo Karla Angélica</t>
  </si>
  <si>
    <t>AT38</t>
  </si>
  <si>
    <t>Sanchez Noyola Alejandra</t>
  </si>
  <si>
    <t>Terapeuta en proyectos de capacitacion y empleabilidad ocupacional</t>
  </si>
  <si>
    <t>AE32</t>
  </si>
  <si>
    <t>Montero Jauregui Maribel</t>
  </si>
  <si>
    <t>AE36</t>
  </si>
  <si>
    <t>Gutierrez Rodriguez Pamela Areli</t>
  </si>
  <si>
    <t>Terapeuta en Autonomia e independencia</t>
  </si>
  <si>
    <t>JA51</t>
  </si>
  <si>
    <t>Escalante Garcia Refugio Miuret</t>
  </si>
  <si>
    <t>AE64</t>
  </si>
  <si>
    <t>Magaña Corbala Leobardo</t>
  </si>
  <si>
    <t>Jefatura de Operación</t>
  </si>
  <si>
    <t>AE65</t>
  </si>
  <si>
    <t>Garcia Mendoza Emmanuel</t>
  </si>
  <si>
    <t>Coordinador de Discapacidad Intelectual</t>
  </si>
  <si>
    <t>AE66</t>
  </si>
  <si>
    <t>Padilla Gomez Citlali Betzaida</t>
  </si>
  <si>
    <t>DEPARTAMENTO 6</t>
  </si>
  <si>
    <t>AREA TALLERES</t>
  </si>
  <si>
    <t>AE63</t>
  </si>
  <si>
    <t>Orozco Hernandez Zonia Sarahi</t>
  </si>
  <si>
    <t>Coordinador de Desarrollo y Proyectos para la vida</t>
  </si>
  <si>
    <t>AT28</t>
  </si>
  <si>
    <t>Ruiz Castorena Adriana Margarita</t>
  </si>
  <si>
    <t>Terapeuta en Habilidades sociales</t>
  </si>
  <si>
    <t>AT33</t>
  </si>
  <si>
    <t xml:space="preserve">Reyes Nava Vanessa Gabriela </t>
  </si>
  <si>
    <t>AT34</t>
  </si>
  <si>
    <t>Bañuelos Estrada Cinthya Mayela</t>
  </si>
  <si>
    <t>AT35</t>
  </si>
  <si>
    <t>Ledezma Valdivia Martin</t>
  </si>
  <si>
    <t>DEPARTAMENTO 7</t>
  </si>
  <si>
    <t>AREA ESPECIALIZADA EN AUTISMO</t>
  </si>
  <si>
    <t>AU01</t>
  </si>
  <si>
    <t>Tiscareño Padilla Blanca Rubi</t>
  </si>
  <si>
    <t>Estimulacion Cognitiva</t>
  </si>
  <si>
    <t>AU04</t>
  </si>
  <si>
    <t>Gomez Herrera Karina</t>
  </si>
  <si>
    <t>AU05</t>
  </si>
  <si>
    <t>Aguilar Mariscal Sara Paola</t>
  </si>
  <si>
    <t>AU06</t>
  </si>
  <si>
    <t>Jimenez Almaraz Liliana</t>
  </si>
  <si>
    <t>Terapeuta de Lenguaje</t>
  </si>
  <si>
    <t>AU07</t>
  </si>
  <si>
    <t>Romero Santillan Daniela</t>
  </si>
  <si>
    <t>Autonomia e Independencia</t>
  </si>
  <si>
    <t>AU08</t>
  </si>
  <si>
    <t>De la Concha Perales Ana Luisa</t>
  </si>
  <si>
    <t>Terapeuta en Motricidad</t>
  </si>
  <si>
    <t>AU09</t>
  </si>
  <si>
    <t>Sotelo Gutierrez Leydi Adilene.</t>
  </si>
  <si>
    <t>AU10</t>
  </si>
  <si>
    <t>De Santiago Velazquez Gabriela</t>
  </si>
  <si>
    <t>AU11</t>
  </si>
  <si>
    <t>Regalado Ortiz Mariana</t>
  </si>
  <si>
    <t>AU12</t>
  </si>
  <si>
    <t>Nazario Adame America Lizbeth</t>
  </si>
  <si>
    <t>AU13</t>
  </si>
  <si>
    <t>Aguilera Inda Stefany Aimee</t>
  </si>
  <si>
    <t>AU14</t>
  </si>
  <si>
    <t>Vazquez De la Cruz Karina</t>
  </si>
  <si>
    <t>AU15</t>
  </si>
  <si>
    <t>Cordova Cardona Claudia Ivette</t>
  </si>
  <si>
    <t>AU19</t>
  </si>
  <si>
    <t>Olivarria Nieblas Karla Lorenia</t>
  </si>
  <si>
    <t>Coordinadora en Autismo</t>
  </si>
  <si>
    <t>AU17</t>
  </si>
  <si>
    <t>Rivera Salcido Andrea Elizabeth</t>
  </si>
  <si>
    <t>Terapeuta Ocupacional</t>
  </si>
  <si>
    <t>AU20</t>
  </si>
  <si>
    <t>Villegas Valenzuela Karla Mariela</t>
  </si>
  <si>
    <t>AE38</t>
  </si>
  <si>
    <t xml:space="preserve">Tabares Renteria Jovanny Gabriel </t>
  </si>
  <si>
    <t>AE43</t>
  </si>
  <si>
    <t>Espinoza Ramirez Jessica</t>
  </si>
  <si>
    <t>AE46</t>
  </si>
  <si>
    <t>Alatorre Rea Huber</t>
  </si>
  <si>
    <t>AE60</t>
  </si>
  <si>
    <t>De Santiago De la Cruz Araceli</t>
  </si>
  <si>
    <t>AE62</t>
  </si>
  <si>
    <t>Garcia Garcia Rojas Maria Janette Gabriela</t>
  </si>
  <si>
    <t>TOTALES</t>
  </si>
  <si>
    <t>Base para aportacion a pensiones</t>
  </si>
  <si>
    <t>Base para aportacion a vivienda</t>
  </si>
  <si>
    <t>JERONIMO SANCHEZ GARCIA</t>
  </si>
  <si>
    <t xml:space="preserve">GABRIELA MARISOL LOERA GONZALEZ 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</si>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</sst>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4E01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4" fontId="1" fillId="0" borderId="0" xfId="0" applyNumberFormat="1" applyFont="1"/>
    <xf numFmtId="4" fontId="3" fillId="0" borderId="0" xfId="0" applyNumberFormat="1" applyFont="1"/>
    <xf numFmtId="0" fontId="1" fillId="0" borderId="0" xfId="0" applyFont="1" applyAlignment="1">
      <alignment horizontal="center"/>
    </xf>
    <xf numFmtId="0" fontId="0" fillId="0" borderId="1" xfId="0" applyBorder="1"/>
    <xf numFmtId="2" fontId="1" fillId="0" borderId="0" xfId="0" applyNumberFormat="1" applyFont="1"/>
    <xf numFmtId="44" fontId="11" fillId="0" borderId="0" xfId="0" applyNumberFormat="1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4" fontId="1" fillId="0" borderId="1" xfId="0" applyNumberFormat="1" applyFont="1" applyBorder="1"/>
    <xf numFmtId="4" fontId="3" fillId="0" borderId="1" xfId="0" applyNumberFormat="1" applyFont="1" applyBorder="1"/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3" borderId="1" xfId="0" applyNumberFormat="1" applyFont="1" applyFill="1" applyBorder="1"/>
    <xf numFmtId="4" fontId="9" fillId="4" borderId="1" xfId="0" applyNumberFormat="1" applyFont="1" applyFill="1" applyBorder="1"/>
    <xf numFmtId="4" fontId="0" fillId="0" borderId="1" xfId="0" applyNumberFormat="1" applyBorder="1"/>
    <xf numFmtId="2" fontId="1" fillId="5" borderId="1" xfId="0" applyNumberFormat="1" applyFont="1" applyFill="1" applyBorder="1"/>
    <xf numFmtId="44" fontId="1" fillId="0" borderId="1" xfId="0" applyNumberFormat="1" applyFont="1" applyBorder="1"/>
    <xf numFmtId="4" fontId="10" fillId="0" borderId="1" xfId="0" applyNumberFormat="1" applyFont="1" applyBorder="1" applyAlignment="1">
      <alignment horizontal="center"/>
    </xf>
    <xf numFmtId="2" fontId="0" fillId="0" borderId="1" xfId="0" applyNumberFormat="1" applyBorder="1"/>
    <xf numFmtId="0" fontId="8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44" fontId="12" fillId="6" borderId="1" xfId="1" applyFont="1" applyFill="1" applyBorder="1"/>
    <xf numFmtId="0" fontId="1" fillId="0" borderId="1" xfId="0" applyFont="1" applyBorder="1" applyAlignment="1">
      <alignment wrapText="1"/>
    </xf>
    <xf numFmtId="4" fontId="13" fillId="0" borderId="1" xfId="0" applyNumberFormat="1" applyFont="1" applyBorder="1"/>
    <xf numFmtId="4" fontId="1" fillId="7" borderId="1" xfId="0" applyNumberFormat="1" applyFont="1" applyFill="1" applyBorder="1"/>
    <xf numFmtId="4" fontId="10" fillId="0" borderId="1" xfId="1" applyNumberFormat="1" applyFont="1" applyFill="1" applyBorder="1" applyAlignment="1">
      <alignment horizontal="center"/>
    </xf>
    <xf numFmtId="4" fontId="1" fillId="0" borderId="1" xfId="1" applyNumberFormat="1" applyFont="1" applyFill="1" applyBorder="1"/>
    <xf numFmtId="4" fontId="10" fillId="0" borderId="1" xfId="1" applyNumberFormat="1" applyFont="1" applyBorder="1" applyAlignment="1">
      <alignment horizontal="center"/>
    </xf>
    <xf numFmtId="4" fontId="9" fillId="0" borderId="1" xfId="0" applyNumberFormat="1" applyFont="1" applyBorder="1"/>
    <xf numFmtId="2" fontId="1" fillId="0" borderId="1" xfId="0" applyNumberFormat="1" applyFont="1" applyBorder="1"/>
    <xf numFmtId="4" fontId="1" fillId="5" borderId="1" xfId="0" applyNumberFormat="1" applyFont="1" applyFill="1" applyBorder="1"/>
    <xf numFmtId="4" fontId="9" fillId="8" borderId="1" xfId="0" applyNumberFormat="1" applyFont="1" applyFill="1" applyBorder="1"/>
    <xf numFmtId="44" fontId="1" fillId="3" borderId="1" xfId="0" applyNumberFormat="1" applyFont="1" applyFill="1" applyBorder="1"/>
    <xf numFmtId="4" fontId="2" fillId="0" borderId="1" xfId="0" applyNumberFormat="1" applyFont="1" applyBorder="1"/>
    <xf numFmtId="4" fontId="14" fillId="4" borderId="1" xfId="0" applyNumberFormat="1" applyFont="1" applyFill="1" applyBorder="1"/>
    <xf numFmtId="4" fontId="0" fillId="0" borderId="1" xfId="0" applyNumberFormat="1" applyBorder="1" applyAlignment="1">
      <alignment horizontal="center"/>
    </xf>
    <xf numFmtId="4" fontId="15" fillId="0" borderId="1" xfId="1" applyNumberFormat="1" applyFont="1" applyBorder="1"/>
    <xf numFmtId="4" fontId="4" fillId="0" borderId="1" xfId="1" applyNumberFormat="1" applyFont="1" applyBorder="1"/>
    <xf numFmtId="44" fontId="15" fillId="0" borderId="1" xfId="1" applyFont="1" applyBorder="1"/>
    <xf numFmtId="4" fontId="13" fillId="7" borderId="1" xfId="0" applyNumberFormat="1" applyFont="1" applyFill="1" applyBorder="1"/>
    <xf numFmtId="0" fontId="13" fillId="0" borderId="1" xfId="0" applyFont="1" applyBorder="1"/>
    <xf numFmtId="0" fontId="12" fillId="0" borderId="1" xfId="0" applyFont="1" applyBorder="1" applyAlignment="1">
      <alignment horizontal="right" wrapText="1"/>
    </xf>
    <xf numFmtId="4" fontId="12" fillId="9" borderId="1" xfId="0" applyNumberFormat="1" applyFont="1" applyFill="1" applyBorder="1"/>
    <xf numFmtId="4" fontId="12" fillId="0" borderId="1" xfId="0" applyNumberFormat="1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35378</xdr:colOff>
      <xdr:row>0</xdr:row>
      <xdr:rowOff>0</xdr:rowOff>
    </xdr:from>
    <xdr:to>
      <xdr:col>1</xdr:col>
      <xdr:colOff>533400</xdr:colOff>
      <xdr:row>3</xdr:row>
      <xdr:rowOff>200025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B2700C-49A7-4483-8848-587CF7B7F6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31" r="61781" b="33563"/>
        <a:stretch>
          <a:fillRect/>
        </a:stretch>
      </xdr:blipFill>
      <xdr:spPr>
        <a:xfrm>
          <a:off x="797378" y="0"/>
          <a:ext cx="1631497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4"/>
  <sheetViews>
    <sheetView tabSelected="1" view="pageBreakPreview" topLeftCell="A58" zoomScale="60" zoomScaleNormal="100" workbookViewId="0">
      <selection activeCell="A4" sqref="A4:AE4"/>
    </sheetView>
  </sheetViews>
  <sheetFormatPr baseColWidth="10" defaultRowHeight="15" x14ac:dyDescent="0.25"/>
  <cols>
    <col min="1" max="1" width="17" style="10" customWidth="1"/>
    <col min="2" max="2" width="20" style="10" customWidth="1"/>
    <col min="3" max="3" width="21.7109375" style="10" customWidth="1"/>
    <col min="4" max="4" width="17.7109375" customWidth="1"/>
    <col min="5" max="5" width="11.5703125" bestFit="1" customWidth="1"/>
    <col min="6" max="6" width="15.7109375" customWidth="1"/>
    <col min="7" max="7" width="17.42578125" customWidth="1"/>
    <col min="8" max="8" width="11.5703125" bestFit="1" customWidth="1"/>
    <col min="9" max="9" width="19" customWidth="1"/>
    <col min="10" max="10" width="17.85546875" customWidth="1"/>
    <col min="11" max="11" width="17" customWidth="1"/>
    <col min="14" max="14" width="12.28515625" bestFit="1" customWidth="1"/>
    <col min="15" max="15" width="11.5703125" bestFit="1" customWidth="1"/>
    <col min="16" max="16" width="19.140625" customWidth="1"/>
    <col min="17" max="18" width="11.5703125" bestFit="1" customWidth="1"/>
    <col min="19" max="19" width="18.28515625" customWidth="1"/>
    <col min="20" max="20" width="11.5703125" bestFit="1" customWidth="1"/>
    <col min="21" max="21" width="14.42578125" bestFit="1" customWidth="1"/>
    <col min="22" max="22" width="17.42578125" customWidth="1"/>
    <col min="23" max="23" width="19.140625" customWidth="1"/>
    <col min="24" max="24" width="18" customWidth="1"/>
    <col min="25" max="25" width="22.7109375" customWidth="1"/>
    <col min="26" max="26" width="16.140625" customWidth="1"/>
    <col min="27" max="27" width="18.28515625" customWidth="1"/>
    <col min="28" max="28" width="17.85546875" customWidth="1"/>
    <col min="29" max="29" width="16.5703125" customWidth="1"/>
    <col min="30" max="30" width="16.42578125" customWidth="1"/>
    <col min="31" max="31" width="19.140625" customWidth="1"/>
  </cols>
  <sheetData>
    <row r="1" spans="1:31" ht="15.75" x14ac:dyDescent="0.25">
      <c r="A1" s="9"/>
      <c r="B1" s="9"/>
      <c r="C1" s="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1"/>
      <c r="AA1" s="1"/>
      <c r="AB1" s="1"/>
      <c r="AC1" s="1"/>
      <c r="AD1" s="1"/>
      <c r="AE1" s="1"/>
    </row>
    <row r="2" spans="1:31" ht="15.75" x14ac:dyDescent="0.25">
      <c r="A2" s="9"/>
      <c r="B2" s="9"/>
      <c r="C2" s="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"/>
      <c r="AA2" s="1"/>
      <c r="AB2" s="1"/>
      <c r="AC2" s="1"/>
      <c r="AD2" s="1"/>
      <c r="AE2" s="1"/>
    </row>
    <row r="3" spans="1:31" ht="15.75" x14ac:dyDescent="0.25">
      <c r="A3" s="9"/>
      <c r="B3" s="9"/>
      <c r="C3" s="9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4"/>
      <c r="Z3" s="1"/>
      <c r="AA3" s="1"/>
      <c r="AB3" s="1"/>
      <c r="AC3" s="1"/>
      <c r="AD3" s="1"/>
      <c r="AE3" s="1"/>
    </row>
    <row r="4" spans="1:31" ht="18.75" x14ac:dyDescent="0.25">
      <c r="A4" s="57" t="s">
        <v>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8"/>
      <c r="X4" s="57"/>
      <c r="Y4" s="57"/>
      <c r="Z4" s="57"/>
      <c r="AA4" s="57"/>
      <c r="AB4" s="57"/>
      <c r="AC4" s="57"/>
      <c r="AD4" s="57"/>
      <c r="AE4" s="57"/>
    </row>
    <row r="5" spans="1:31" ht="56.25" x14ac:dyDescent="0.25">
      <c r="A5" s="12" t="s">
        <v>1</v>
      </c>
      <c r="B5" s="13" t="s">
        <v>2</v>
      </c>
      <c r="C5" s="13" t="s">
        <v>3</v>
      </c>
      <c r="D5" s="14" t="s">
        <v>4</v>
      </c>
      <c r="E5" s="14" t="s">
        <v>5</v>
      </c>
      <c r="F5" s="14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4" t="s">
        <v>18</v>
      </c>
      <c r="S5" s="14" t="s">
        <v>19</v>
      </c>
      <c r="T5" s="14" t="s">
        <v>20</v>
      </c>
      <c r="U5" s="14" t="s">
        <v>21</v>
      </c>
      <c r="V5" s="15" t="s">
        <v>22</v>
      </c>
      <c r="W5" s="15" t="s">
        <v>23</v>
      </c>
      <c r="X5" s="14" t="s">
        <v>24</v>
      </c>
      <c r="Y5" s="16" t="s">
        <v>25</v>
      </c>
      <c r="Z5" s="13" t="s">
        <v>26</v>
      </c>
      <c r="AA5" s="13" t="s">
        <v>27</v>
      </c>
      <c r="AB5" s="13" t="s">
        <v>28</v>
      </c>
      <c r="AC5" s="13" t="s">
        <v>29</v>
      </c>
      <c r="AD5" s="13" t="s">
        <v>30</v>
      </c>
      <c r="AE5" s="13" t="s">
        <v>31</v>
      </c>
    </row>
    <row r="6" spans="1:31" ht="15.75" x14ac:dyDescent="0.25">
      <c r="A6" s="17" t="s">
        <v>32</v>
      </c>
      <c r="B6" s="17" t="s">
        <v>33</v>
      </c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9"/>
      <c r="Z6" s="20"/>
      <c r="AA6" s="20"/>
      <c r="AB6" s="20"/>
      <c r="AC6" s="20"/>
      <c r="AD6" s="20"/>
      <c r="AE6" s="20"/>
    </row>
    <row r="7" spans="1:31" ht="33" x14ac:dyDescent="0.35">
      <c r="A7" s="11" t="s">
        <v>34</v>
      </c>
      <c r="B7" s="21" t="s">
        <v>35</v>
      </c>
      <c r="C7" s="11" t="s">
        <v>36</v>
      </c>
      <c r="D7" s="18">
        <v>27239.7</v>
      </c>
      <c r="E7" s="22">
        <v>15</v>
      </c>
      <c r="F7" s="23">
        <v>12117.6</v>
      </c>
      <c r="G7" s="18"/>
      <c r="H7" s="18"/>
      <c r="I7" s="18"/>
      <c r="J7" s="18"/>
      <c r="K7" s="18"/>
      <c r="L7" s="18"/>
      <c r="M7" s="18"/>
      <c r="N7" s="18"/>
      <c r="O7" s="18"/>
      <c r="P7" s="18">
        <f>D7+-N7+F7</f>
        <v>39357.300000000003</v>
      </c>
      <c r="Q7" s="18">
        <v>0</v>
      </c>
      <c r="R7" s="18"/>
      <c r="S7" s="18">
        <v>8716.44</v>
      </c>
      <c r="T7" s="18">
        <v>-0.03</v>
      </c>
      <c r="U7" s="18"/>
      <c r="V7" s="24">
        <f>ROUND(D7*0.115,2)</f>
        <v>3132.57</v>
      </c>
      <c r="W7" s="24">
        <f>ROUND(F7*0.115,2)</f>
        <v>1393.52</v>
      </c>
      <c r="X7" s="18">
        <f>SUM(S7:W7)+G7</f>
        <v>13242.5</v>
      </c>
      <c r="Y7" s="25">
        <f>P7-X7</f>
        <v>26114.800000000003</v>
      </c>
      <c r="Z7" s="26">
        <v>1091.82</v>
      </c>
      <c r="AA7" s="18">
        <f>ROUND(+D7*17.5%,2)+ROUND(D7*3%,2)</f>
        <v>5584.1399999999994</v>
      </c>
      <c r="AB7" s="18">
        <f>ROUND(+F7*17.5%,2)+ROUND(F7*3%,2)</f>
        <v>2484.1099999999997</v>
      </c>
      <c r="AC7" s="27">
        <f>ROUND(+D7*2%,2)</f>
        <v>544.79</v>
      </c>
      <c r="AD7" s="27">
        <f>ROUND(+F7*2%,2)</f>
        <v>242.35</v>
      </c>
      <c r="AE7" s="28">
        <f>SUM(Z7:AC7)</f>
        <v>9704.86</v>
      </c>
    </row>
    <row r="8" spans="1:31" ht="33" x14ac:dyDescent="0.35">
      <c r="A8" s="11" t="s">
        <v>37</v>
      </c>
      <c r="B8" s="21" t="s">
        <v>38</v>
      </c>
      <c r="C8" s="11" t="s">
        <v>39</v>
      </c>
      <c r="D8" s="18">
        <v>8769.15</v>
      </c>
      <c r="E8" s="22">
        <v>15</v>
      </c>
      <c r="F8" s="23">
        <v>3998.33</v>
      </c>
      <c r="G8" s="18"/>
      <c r="H8" s="18"/>
      <c r="I8" s="18"/>
      <c r="J8" s="18"/>
      <c r="K8" s="18"/>
      <c r="L8" s="18"/>
      <c r="M8" s="18"/>
      <c r="N8" s="29">
        <v>5.57</v>
      </c>
      <c r="O8" s="18"/>
      <c r="P8" s="18">
        <f t="shared" ref="P8:P9" si="0">D8+-N8+F8</f>
        <v>12761.91</v>
      </c>
      <c r="Q8" s="18">
        <v>0</v>
      </c>
      <c r="R8" s="18"/>
      <c r="S8" s="18">
        <v>1795.38</v>
      </c>
      <c r="T8" s="18">
        <v>7.0000000000000007E-2</v>
      </c>
      <c r="U8" s="18"/>
      <c r="V8" s="24">
        <f>ROUND(D8*0.115,2)</f>
        <v>1008.45</v>
      </c>
      <c r="W8" s="24">
        <f t="shared" ref="W8:W9" si="1">ROUND(F8*0.115,2)</f>
        <v>459.81</v>
      </c>
      <c r="X8" s="18">
        <f>SUM(S8:W8)+G8</f>
        <v>3263.71</v>
      </c>
      <c r="Y8" s="25">
        <f>P8-X8</f>
        <v>9498.2000000000007</v>
      </c>
      <c r="Z8" s="30">
        <v>553.85</v>
      </c>
      <c r="AA8" s="18">
        <f>ROUND(+D8*17.5%,2)+ROUND(D8*3%,2)</f>
        <v>1797.6699999999998</v>
      </c>
      <c r="AB8" s="18">
        <f t="shared" ref="AB8:AB9" si="2">ROUND(+F8*17.5%,2)+ROUND(F8*3%,2)</f>
        <v>819.66000000000008</v>
      </c>
      <c r="AC8" s="27">
        <f>ROUND(+D8*2%,2)</f>
        <v>175.38</v>
      </c>
      <c r="AD8" s="27">
        <f t="shared" ref="AD8:AD9" si="3">ROUND(+F8*2%,2)</f>
        <v>79.97</v>
      </c>
      <c r="AE8" s="28">
        <f>SUM(Z8:AC8)</f>
        <v>3346.5600000000004</v>
      </c>
    </row>
    <row r="9" spans="1:31" ht="33" x14ac:dyDescent="0.35">
      <c r="A9" s="11" t="s">
        <v>40</v>
      </c>
      <c r="B9" s="21" t="s">
        <v>41</v>
      </c>
      <c r="C9" s="11" t="s">
        <v>42</v>
      </c>
      <c r="D9" s="18">
        <v>7667.25</v>
      </c>
      <c r="E9" s="22">
        <v>15</v>
      </c>
      <c r="F9" s="23">
        <v>3535.65</v>
      </c>
      <c r="G9" s="18"/>
      <c r="H9" s="18"/>
      <c r="I9" s="18"/>
      <c r="J9" s="18"/>
      <c r="K9" s="18"/>
      <c r="L9" s="18"/>
      <c r="M9" s="18"/>
      <c r="N9" s="29"/>
      <c r="O9" s="18"/>
      <c r="P9" s="18">
        <f t="shared" si="0"/>
        <v>11202.9</v>
      </c>
      <c r="Q9" s="18">
        <v>0</v>
      </c>
      <c r="R9" s="18"/>
      <c r="S9" s="18">
        <v>1461.19</v>
      </c>
      <c r="T9" s="18">
        <v>-0.02</v>
      </c>
      <c r="U9" s="18"/>
      <c r="V9" s="24">
        <f>ROUND(D9*0.115,2)</f>
        <v>881.73</v>
      </c>
      <c r="W9" s="24">
        <f t="shared" si="1"/>
        <v>406.6</v>
      </c>
      <c r="X9" s="18">
        <f>SUM(S9:W9)+G9</f>
        <v>2749.5</v>
      </c>
      <c r="Y9" s="25">
        <f>P9-X9</f>
        <v>8453.4</v>
      </c>
      <c r="Z9" s="30">
        <v>521.76</v>
      </c>
      <c r="AA9" s="18">
        <f>ROUND(+D9*17.5%,2)+ROUND(D9*3%,2)</f>
        <v>1571.79</v>
      </c>
      <c r="AB9" s="18">
        <f t="shared" si="2"/>
        <v>724.81</v>
      </c>
      <c r="AC9" s="27">
        <f>ROUND(+D9*2%,2)</f>
        <v>153.35</v>
      </c>
      <c r="AD9" s="27">
        <f t="shared" si="3"/>
        <v>70.709999999999994</v>
      </c>
      <c r="AE9" s="28">
        <f>SUM(Z9:AC9)</f>
        <v>2971.71</v>
      </c>
    </row>
    <row r="10" spans="1:31" ht="18.75" x14ac:dyDescent="0.3">
      <c r="A10" s="31" t="s">
        <v>43</v>
      </c>
      <c r="B10" s="32"/>
      <c r="C10" s="33"/>
      <c r="D10" s="34">
        <f>SUM(D7:D9)</f>
        <v>43676.1</v>
      </c>
      <c r="E10" s="34"/>
      <c r="F10" s="34">
        <f>SUM(F7:F9)</f>
        <v>19651.580000000002</v>
      </c>
      <c r="G10" s="34">
        <f>+G9+G7</f>
        <v>0</v>
      </c>
      <c r="H10" s="34"/>
      <c r="I10" s="34"/>
      <c r="J10" s="34"/>
      <c r="K10" s="34"/>
      <c r="L10" s="34"/>
      <c r="M10" s="34"/>
      <c r="N10" s="34">
        <f>SUM(N7:N9)</f>
        <v>5.57</v>
      </c>
      <c r="O10" s="34">
        <f>SUM(O7:O9)</f>
        <v>0</v>
      </c>
      <c r="P10" s="34">
        <f>SUM(P7:P9)</f>
        <v>63322.110000000008</v>
      </c>
      <c r="Q10" s="34">
        <f t="shared" ref="Q10:AE10" si="4">SUM(Q7:Q9)</f>
        <v>0</v>
      </c>
      <c r="R10" s="34">
        <f t="shared" si="4"/>
        <v>0</v>
      </c>
      <c r="S10" s="34">
        <f t="shared" si="4"/>
        <v>11973.01</v>
      </c>
      <c r="T10" s="34">
        <f t="shared" si="4"/>
        <v>2.0000000000000007E-2</v>
      </c>
      <c r="U10" s="34">
        <f t="shared" si="4"/>
        <v>0</v>
      </c>
      <c r="V10" s="34">
        <f>SUM(V7:V9)</f>
        <v>5022.75</v>
      </c>
      <c r="W10" s="34">
        <f>SUM(W7:W9)</f>
        <v>2259.9299999999998</v>
      </c>
      <c r="X10" s="34">
        <f t="shared" si="4"/>
        <v>19255.71</v>
      </c>
      <c r="Y10" s="34">
        <f>SUM(Y7:Y9)</f>
        <v>44066.400000000001</v>
      </c>
      <c r="Z10" s="34">
        <f t="shared" si="4"/>
        <v>2167.4300000000003</v>
      </c>
      <c r="AA10" s="34">
        <f t="shared" si="4"/>
        <v>8953.5999999999985</v>
      </c>
      <c r="AB10" s="34">
        <f>SUM(AB7:AB9)</f>
        <v>4028.5799999999995</v>
      </c>
      <c r="AC10" s="34">
        <f t="shared" si="4"/>
        <v>873.52</v>
      </c>
      <c r="AD10" s="34">
        <f>SUM(AD7:AD9)</f>
        <v>393.03</v>
      </c>
      <c r="AE10" s="34">
        <f t="shared" si="4"/>
        <v>16023.130000000001</v>
      </c>
    </row>
    <row r="11" spans="1:31" ht="18.75" x14ac:dyDescent="0.3">
      <c r="A11" s="35"/>
      <c r="B11" s="21"/>
      <c r="C11" s="35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36"/>
      <c r="Z11" s="20"/>
      <c r="AA11" s="20"/>
      <c r="AB11" s="20"/>
      <c r="AC11" s="20"/>
      <c r="AD11" s="20"/>
      <c r="AE11" s="20"/>
    </row>
    <row r="12" spans="1:31" ht="32.25" x14ac:dyDescent="0.3">
      <c r="A12" s="17" t="s">
        <v>44</v>
      </c>
      <c r="B12" s="32" t="s">
        <v>45</v>
      </c>
      <c r="C12" s="35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36"/>
      <c r="Z12" s="20"/>
      <c r="AA12" s="20"/>
      <c r="AB12" s="20"/>
      <c r="AC12" s="20"/>
      <c r="AD12" s="20"/>
      <c r="AE12" s="20"/>
    </row>
    <row r="13" spans="1:31" ht="33" x14ac:dyDescent="0.35">
      <c r="A13" s="35" t="s">
        <v>46</v>
      </c>
      <c r="B13" s="21" t="s">
        <v>47</v>
      </c>
      <c r="C13" s="11" t="s">
        <v>48</v>
      </c>
      <c r="D13" s="18">
        <v>18348.75</v>
      </c>
      <c r="E13" s="22">
        <v>15</v>
      </c>
      <c r="F13" s="23">
        <v>8311.9500000000007</v>
      </c>
      <c r="G13" s="37">
        <v>4121.09</v>
      </c>
      <c r="H13" s="18"/>
      <c r="I13" s="18"/>
      <c r="J13" s="18"/>
      <c r="K13" s="18"/>
      <c r="L13" s="18"/>
      <c r="M13" s="18"/>
      <c r="N13" s="38"/>
      <c r="O13" s="18"/>
      <c r="P13" s="18">
        <f>D13+-N13+F13</f>
        <v>26660.7</v>
      </c>
      <c r="Q13" s="18">
        <v>0</v>
      </c>
      <c r="R13" s="18"/>
      <c r="S13" s="18">
        <v>4961.96</v>
      </c>
      <c r="T13" s="18">
        <v>7.0000000000000007E-2</v>
      </c>
      <c r="U13" s="18"/>
      <c r="V13" s="24">
        <f t="shared" ref="V13:V25" si="5">ROUND(D13*0.115,2)</f>
        <v>2110.11</v>
      </c>
      <c r="W13" s="24">
        <f>ROUND(F13*0.115,2)</f>
        <v>955.87</v>
      </c>
      <c r="X13" s="18">
        <f t="shared" ref="X13:X25" si="6">SUM(S13:W13)+G13</f>
        <v>12149.099999999999</v>
      </c>
      <c r="Y13" s="25">
        <f t="shared" ref="Y13:Y25" si="7">P13-X13</f>
        <v>14511.600000000002</v>
      </c>
      <c r="Z13" s="30">
        <v>780.78</v>
      </c>
      <c r="AA13" s="18">
        <f t="shared" ref="AA13:AA25" si="8">ROUND(+D13*17.5%,2)+ROUND(D13*3%,2)</f>
        <v>3761.4900000000002</v>
      </c>
      <c r="AB13" s="18">
        <f>ROUND(+F13*17.5%,2)+ROUND(F13*3%,2)</f>
        <v>1703.9499999999998</v>
      </c>
      <c r="AC13" s="27">
        <f t="shared" ref="AC13:AC25" si="9">ROUND(+D13*2%,2)</f>
        <v>366.98</v>
      </c>
      <c r="AD13" s="27">
        <f>ROUND(+F13*2%,2)</f>
        <v>166.24</v>
      </c>
      <c r="AE13" s="28">
        <f t="shared" ref="AE13:AE25" si="10">SUM(Z13:AC13)</f>
        <v>6613.2000000000007</v>
      </c>
    </row>
    <row r="14" spans="1:31" ht="33" x14ac:dyDescent="0.35">
      <c r="A14" s="11" t="s">
        <v>49</v>
      </c>
      <c r="B14" s="21" t="s">
        <v>50</v>
      </c>
      <c r="C14" s="11" t="s">
        <v>51</v>
      </c>
      <c r="D14" s="18">
        <v>14173.5</v>
      </c>
      <c r="E14" s="22">
        <v>15</v>
      </c>
      <c r="F14" s="23">
        <v>6936.3</v>
      </c>
      <c r="G14" s="37">
        <v>3549.3</v>
      </c>
      <c r="H14" s="18"/>
      <c r="I14" s="18"/>
      <c r="J14" s="18"/>
      <c r="K14" s="18"/>
      <c r="L14" s="18"/>
      <c r="M14" s="18"/>
      <c r="N14" s="38"/>
      <c r="O14" s="39"/>
      <c r="P14" s="18">
        <f t="shared" ref="P14:P25" si="11">D14+-N14+F14</f>
        <v>21109.8</v>
      </c>
      <c r="Q14" s="18"/>
      <c r="R14" s="18"/>
      <c r="S14" s="18">
        <v>3656.38</v>
      </c>
      <c r="T14" s="18">
        <v>0.1</v>
      </c>
      <c r="U14" s="18"/>
      <c r="V14" s="24">
        <f t="shared" si="5"/>
        <v>1629.95</v>
      </c>
      <c r="W14" s="24">
        <f t="shared" ref="W14:W25" si="12">ROUND(F14*0.115,2)</f>
        <v>797.67</v>
      </c>
      <c r="X14" s="18">
        <f t="shared" si="6"/>
        <v>9633.4000000000015</v>
      </c>
      <c r="Y14" s="25">
        <f t="shared" si="7"/>
        <v>11476.399999999998</v>
      </c>
      <c r="Z14" s="30">
        <v>711.26</v>
      </c>
      <c r="AA14" s="18">
        <f t="shared" si="8"/>
        <v>2905.57</v>
      </c>
      <c r="AB14" s="18">
        <f t="shared" ref="AB14:AB25" si="13">ROUND(+F14*17.5%,2)+ROUND(F14*3%,2)</f>
        <v>1421.9399999999998</v>
      </c>
      <c r="AC14" s="27">
        <f t="shared" si="9"/>
        <v>283.47000000000003</v>
      </c>
      <c r="AD14" s="27">
        <f t="shared" ref="AD14:AD25" si="14">ROUND(+F14*2%,2)</f>
        <v>138.72999999999999</v>
      </c>
      <c r="AE14" s="28">
        <f t="shared" si="10"/>
        <v>5322.24</v>
      </c>
    </row>
    <row r="15" spans="1:31" ht="46.5" x14ac:dyDescent="0.35">
      <c r="A15" s="35" t="s">
        <v>52</v>
      </c>
      <c r="B15" s="21" t="s">
        <v>53</v>
      </c>
      <c r="C15" s="11" t="s">
        <v>54</v>
      </c>
      <c r="D15" s="18">
        <v>14173.5</v>
      </c>
      <c r="E15" s="22">
        <v>15</v>
      </c>
      <c r="F15" s="23">
        <v>6936.3</v>
      </c>
      <c r="G15" s="18"/>
      <c r="H15" s="18"/>
      <c r="I15" s="18"/>
      <c r="J15" s="18"/>
      <c r="K15" s="18"/>
      <c r="L15" s="18"/>
      <c r="M15" s="18"/>
      <c r="N15" s="38">
        <v>130.47999999999999</v>
      </c>
      <c r="O15" s="39"/>
      <c r="P15" s="18">
        <f t="shared" si="11"/>
        <v>20979.32</v>
      </c>
      <c r="Q15" s="18">
        <v>0</v>
      </c>
      <c r="R15" s="18"/>
      <c r="S15" s="18">
        <v>3656.38</v>
      </c>
      <c r="T15" s="18">
        <v>-0.08</v>
      </c>
      <c r="U15" s="18"/>
      <c r="V15" s="24">
        <f t="shared" si="5"/>
        <v>1629.95</v>
      </c>
      <c r="W15" s="24">
        <f t="shared" si="12"/>
        <v>797.67</v>
      </c>
      <c r="X15" s="18">
        <f t="shared" si="6"/>
        <v>6083.92</v>
      </c>
      <c r="Y15" s="25">
        <f t="shared" si="7"/>
        <v>14895.4</v>
      </c>
      <c r="Z15" s="30">
        <v>711.26</v>
      </c>
      <c r="AA15" s="18">
        <f t="shared" si="8"/>
        <v>2905.57</v>
      </c>
      <c r="AB15" s="18">
        <f t="shared" si="13"/>
        <v>1421.9399999999998</v>
      </c>
      <c r="AC15" s="27">
        <f t="shared" si="9"/>
        <v>283.47000000000003</v>
      </c>
      <c r="AD15" s="27">
        <f t="shared" si="14"/>
        <v>138.72999999999999</v>
      </c>
      <c r="AE15" s="28">
        <f t="shared" si="10"/>
        <v>5322.24</v>
      </c>
    </row>
    <row r="16" spans="1:31" ht="33" x14ac:dyDescent="0.35">
      <c r="A16" s="35" t="s">
        <v>55</v>
      </c>
      <c r="B16" s="21" t="s">
        <v>56</v>
      </c>
      <c r="C16" s="11" t="s">
        <v>57</v>
      </c>
      <c r="D16" s="18">
        <v>6582.6</v>
      </c>
      <c r="E16" s="22">
        <v>15</v>
      </c>
      <c r="F16" s="23">
        <v>3034.8</v>
      </c>
      <c r="G16" s="37">
        <v>3123</v>
      </c>
      <c r="H16" s="18"/>
      <c r="I16" s="18"/>
      <c r="J16" s="18"/>
      <c r="K16" s="18"/>
      <c r="L16" s="18"/>
      <c r="M16" s="18"/>
      <c r="N16" s="40"/>
      <c r="O16" s="18"/>
      <c r="P16" s="18">
        <f t="shared" si="11"/>
        <v>9617.4000000000015</v>
      </c>
      <c r="Q16" s="18">
        <v>0</v>
      </c>
      <c r="R16" s="18"/>
      <c r="S16" s="18">
        <v>1122.53</v>
      </c>
      <c r="T16" s="18">
        <v>7.0000000000000007E-2</v>
      </c>
      <c r="U16" s="18"/>
      <c r="V16" s="24">
        <f t="shared" si="5"/>
        <v>757</v>
      </c>
      <c r="W16" s="24">
        <f t="shared" si="12"/>
        <v>349</v>
      </c>
      <c r="X16" s="18">
        <f t="shared" si="6"/>
        <v>5351.6</v>
      </c>
      <c r="Y16" s="25">
        <f t="shared" si="7"/>
        <v>4265.8000000000011</v>
      </c>
      <c r="Z16" s="30">
        <v>490.15</v>
      </c>
      <c r="AA16" s="18">
        <f t="shared" si="8"/>
        <v>1349.44</v>
      </c>
      <c r="AB16" s="18">
        <f t="shared" si="13"/>
        <v>622.13</v>
      </c>
      <c r="AC16" s="27">
        <f t="shared" si="9"/>
        <v>131.65</v>
      </c>
      <c r="AD16" s="27">
        <f t="shared" si="14"/>
        <v>60.7</v>
      </c>
      <c r="AE16" s="28">
        <f t="shared" si="10"/>
        <v>2593.3700000000003</v>
      </c>
    </row>
    <row r="17" spans="1:31" ht="33" x14ac:dyDescent="0.35">
      <c r="A17" s="11" t="s">
        <v>58</v>
      </c>
      <c r="B17" s="21" t="s">
        <v>59</v>
      </c>
      <c r="C17" s="11" t="s">
        <v>57</v>
      </c>
      <c r="D17" s="18">
        <v>6582.6</v>
      </c>
      <c r="E17" s="22">
        <v>15</v>
      </c>
      <c r="F17" s="23">
        <v>3034.8</v>
      </c>
      <c r="G17" s="37">
        <v>1342.18</v>
      </c>
      <c r="H17" s="18"/>
      <c r="I17" s="18"/>
      <c r="J17" s="18"/>
      <c r="K17" s="18"/>
      <c r="L17" s="18"/>
      <c r="M17" s="18"/>
      <c r="N17" s="29"/>
      <c r="O17" s="18"/>
      <c r="P17" s="18">
        <f t="shared" si="11"/>
        <v>9617.4000000000015</v>
      </c>
      <c r="Q17" s="18"/>
      <c r="R17" s="18"/>
      <c r="S17" s="18">
        <v>1122.53</v>
      </c>
      <c r="T17" s="26"/>
      <c r="U17" s="26">
        <v>3822.69</v>
      </c>
      <c r="V17" s="24">
        <f t="shared" si="5"/>
        <v>757</v>
      </c>
      <c r="W17" s="24">
        <f t="shared" si="12"/>
        <v>349</v>
      </c>
      <c r="X17" s="18">
        <f t="shared" si="6"/>
        <v>7393.4000000000005</v>
      </c>
      <c r="Y17" s="25">
        <f t="shared" si="7"/>
        <v>2224.0000000000009</v>
      </c>
      <c r="Z17" s="30">
        <v>490.15</v>
      </c>
      <c r="AA17" s="18">
        <f t="shared" si="8"/>
        <v>1349.44</v>
      </c>
      <c r="AB17" s="18">
        <f t="shared" si="13"/>
        <v>622.13</v>
      </c>
      <c r="AC17" s="27">
        <f t="shared" si="9"/>
        <v>131.65</v>
      </c>
      <c r="AD17" s="27">
        <f t="shared" si="14"/>
        <v>60.7</v>
      </c>
      <c r="AE17" s="28">
        <f t="shared" si="10"/>
        <v>2593.3700000000003</v>
      </c>
    </row>
    <row r="18" spans="1:31" ht="33" x14ac:dyDescent="0.35">
      <c r="A18" s="35" t="s">
        <v>60</v>
      </c>
      <c r="B18" s="21" t="s">
        <v>61</v>
      </c>
      <c r="C18" s="11" t="s">
        <v>62</v>
      </c>
      <c r="D18" s="18">
        <v>5952.3</v>
      </c>
      <c r="E18" s="22">
        <v>15</v>
      </c>
      <c r="F18" s="23">
        <v>2683.56</v>
      </c>
      <c r="G18" s="37">
        <v>2764</v>
      </c>
      <c r="H18" s="18"/>
      <c r="I18" s="18"/>
      <c r="J18" s="18"/>
      <c r="K18" s="18"/>
      <c r="L18" s="18"/>
      <c r="M18" s="18"/>
      <c r="N18" s="29"/>
      <c r="O18" s="18"/>
      <c r="P18" s="18">
        <f t="shared" si="11"/>
        <v>8635.86</v>
      </c>
      <c r="Q18" s="18"/>
      <c r="R18" s="18"/>
      <c r="S18" s="18">
        <v>1177.71</v>
      </c>
      <c r="T18" s="18">
        <v>0.03</v>
      </c>
      <c r="U18" s="18"/>
      <c r="V18" s="24">
        <f t="shared" si="5"/>
        <v>684.51</v>
      </c>
      <c r="W18" s="24">
        <f t="shared" si="12"/>
        <v>308.61</v>
      </c>
      <c r="X18" s="18">
        <f t="shared" si="6"/>
        <v>4934.8600000000006</v>
      </c>
      <c r="Y18" s="25">
        <f t="shared" si="7"/>
        <v>3701</v>
      </c>
      <c r="Z18" s="30">
        <v>471.8</v>
      </c>
      <c r="AA18" s="18">
        <f t="shared" si="8"/>
        <v>1220.22</v>
      </c>
      <c r="AB18" s="18">
        <f t="shared" si="13"/>
        <v>550.13</v>
      </c>
      <c r="AC18" s="27">
        <f t="shared" si="9"/>
        <v>119.05</v>
      </c>
      <c r="AD18" s="27">
        <f t="shared" si="14"/>
        <v>53.67</v>
      </c>
      <c r="AE18" s="28">
        <f t="shared" si="10"/>
        <v>2361.2000000000003</v>
      </c>
    </row>
    <row r="19" spans="1:31" ht="33" x14ac:dyDescent="0.35">
      <c r="A19" s="11" t="s">
        <v>63</v>
      </c>
      <c r="B19" s="21" t="s">
        <v>64</v>
      </c>
      <c r="C19" s="11" t="s">
        <v>65</v>
      </c>
      <c r="D19" s="18">
        <v>7716.6</v>
      </c>
      <c r="E19" s="22">
        <v>15</v>
      </c>
      <c r="F19" s="23">
        <v>3931.2</v>
      </c>
      <c r="G19" s="37">
        <v>3640</v>
      </c>
      <c r="H19" s="29"/>
      <c r="I19" s="29"/>
      <c r="J19" s="29"/>
      <c r="K19" s="29"/>
      <c r="L19" s="29"/>
      <c r="M19" s="29"/>
      <c r="N19" s="40"/>
      <c r="O19" s="18"/>
      <c r="P19" s="18">
        <f t="shared" si="11"/>
        <v>11647.8</v>
      </c>
      <c r="Q19" s="18"/>
      <c r="R19" s="18"/>
      <c r="S19" s="18">
        <v>1556.22</v>
      </c>
      <c r="T19" s="26">
        <v>0.08</v>
      </c>
      <c r="U19" s="26"/>
      <c r="V19" s="24">
        <f t="shared" si="5"/>
        <v>887.41</v>
      </c>
      <c r="W19" s="24">
        <f t="shared" si="12"/>
        <v>452.09</v>
      </c>
      <c r="X19" s="18">
        <f t="shared" si="6"/>
        <v>6535.8</v>
      </c>
      <c r="Y19" s="25">
        <f t="shared" si="7"/>
        <v>5111.9999999999991</v>
      </c>
      <c r="Z19" s="30">
        <v>523.19000000000005</v>
      </c>
      <c r="AA19" s="18">
        <f t="shared" si="8"/>
        <v>1581.91</v>
      </c>
      <c r="AB19" s="18">
        <f t="shared" si="13"/>
        <v>805.90000000000009</v>
      </c>
      <c r="AC19" s="27">
        <f t="shared" si="9"/>
        <v>154.33000000000001</v>
      </c>
      <c r="AD19" s="27">
        <f t="shared" si="14"/>
        <v>78.62</v>
      </c>
      <c r="AE19" s="28">
        <f t="shared" si="10"/>
        <v>3065.3300000000004</v>
      </c>
    </row>
    <row r="20" spans="1:31" ht="33" x14ac:dyDescent="0.35">
      <c r="A20" s="11" t="s">
        <v>66</v>
      </c>
      <c r="B20" s="21" t="s">
        <v>67</v>
      </c>
      <c r="C20" s="11" t="s">
        <v>62</v>
      </c>
      <c r="D20" s="18">
        <v>5952.3</v>
      </c>
      <c r="E20" s="22">
        <v>15</v>
      </c>
      <c r="F20" s="23">
        <v>2744.55</v>
      </c>
      <c r="G20" s="37">
        <v>2824</v>
      </c>
      <c r="H20" s="18"/>
      <c r="I20" s="18"/>
      <c r="J20" s="18"/>
      <c r="K20" s="18"/>
      <c r="L20" s="18"/>
      <c r="M20" s="18"/>
      <c r="N20" s="29"/>
      <c r="O20" s="18"/>
      <c r="P20" s="18">
        <f t="shared" si="11"/>
        <v>8696.85</v>
      </c>
      <c r="Q20" s="18"/>
      <c r="R20" s="18"/>
      <c r="S20" s="18">
        <v>1190.2</v>
      </c>
      <c r="T20" s="18">
        <v>0.12</v>
      </c>
      <c r="U20" s="18"/>
      <c r="V20" s="24">
        <f t="shared" si="5"/>
        <v>684.51</v>
      </c>
      <c r="W20" s="24">
        <f t="shared" si="12"/>
        <v>315.62</v>
      </c>
      <c r="X20" s="18">
        <f t="shared" si="6"/>
        <v>5014.45</v>
      </c>
      <c r="Y20" s="25">
        <f t="shared" si="7"/>
        <v>3682.4000000000005</v>
      </c>
      <c r="Z20" s="30">
        <v>471.8</v>
      </c>
      <c r="AA20" s="18">
        <f t="shared" si="8"/>
        <v>1220.22</v>
      </c>
      <c r="AB20" s="18">
        <f t="shared" si="13"/>
        <v>562.64</v>
      </c>
      <c r="AC20" s="27">
        <f t="shared" si="9"/>
        <v>119.05</v>
      </c>
      <c r="AD20" s="27">
        <f t="shared" si="14"/>
        <v>54.89</v>
      </c>
      <c r="AE20" s="28">
        <f t="shared" si="10"/>
        <v>2373.71</v>
      </c>
    </row>
    <row r="21" spans="1:31" ht="33" x14ac:dyDescent="0.35">
      <c r="A21" s="11" t="s">
        <v>68</v>
      </c>
      <c r="B21" s="21" t="s">
        <v>69</v>
      </c>
      <c r="C21" s="11" t="s">
        <v>70</v>
      </c>
      <c r="D21" s="18">
        <v>6372</v>
      </c>
      <c r="E21" s="22">
        <v>15</v>
      </c>
      <c r="F21" s="23">
        <v>2990.25</v>
      </c>
      <c r="G21" s="37">
        <v>477</v>
      </c>
      <c r="H21" s="29"/>
      <c r="I21" s="29"/>
      <c r="J21" s="29"/>
      <c r="K21" s="29"/>
      <c r="L21" s="29"/>
      <c r="M21" s="29"/>
      <c r="N21" s="38"/>
      <c r="O21" s="18"/>
      <c r="P21" s="18">
        <f t="shared" si="11"/>
        <v>9362.25</v>
      </c>
      <c r="Q21" s="18"/>
      <c r="R21" s="18"/>
      <c r="S21" s="18">
        <v>1068.03</v>
      </c>
      <c r="T21" s="18">
        <v>-0.04</v>
      </c>
      <c r="U21" s="18"/>
      <c r="V21" s="24">
        <f t="shared" si="5"/>
        <v>732.78</v>
      </c>
      <c r="W21" s="24">
        <f t="shared" si="12"/>
        <v>343.88</v>
      </c>
      <c r="X21" s="18">
        <f t="shared" si="6"/>
        <v>2621.65</v>
      </c>
      <c r="Y21" s="41">
        <f t="shared" si="7"/>
        <v>6740.6</v>
      </c>
      <c r="Z21" s="30">
        <v>484.02</v>
      </c>
      <c r="AA21" s="18">
        <f t="shared" si="8"/>
        <v>1306.26</v>
      </c>
      <c r="AB21" s="18">
        <f t="shared" si="13"/>
        <v>613</v>
      </c>
      <c r="AC21" s="27">
        <f t="shared" si="9"/>
        <v>127.44</v>
      </c>
      <c r="AD21" s="27">
        <f t="shared" si="14"/>
        <v>59.81</v>
      </c>
      <c r="AE21" s="28">
        <f t="shared" si="10"/>
        <v>2530.7199999999998</v>
      </c>
    </row>
    <row r="22" spans="1:31" ht="33" x14ac:dyDescent="0.35">
      <c r="A22" s="11" t="s">
        <v>71</v>
      </c>
      <c r="B22" s="21" t="s">
        <v>72</v>
      </c>
      <c r="C22" s="11" t="s">
        <v>73</v>
      </c>
      <c r="D22" s="18">
        <v>8221.2000000000007</v>
      </c>
      <c r="E22" s="22">
        <v>15</v>
      </c>
      <c r="F22" s="23">
        <v>3790.8</v>
      </c>
      <c r="G22" s="37">
        <v>924.72</v>
      </c>
      <c r="H22" s="18"/>
      <c r="I22" s="18"/>
      <c r="J22" s="18"/>
      <c r="K22" s="18"/>
      <c r="L22" s="18"/>
      <c r="M22" s="18"/>
      <c r="N22" s="29">
        <v>5.22</v>
      </c>
      <c r="O22" s="18"/>
      <c r="P22" s="18">
        <f t="shared" si="11"/>
        <v>12006.780000000002</v>
      </c>
      <c r="Q22" s="18"/>
      <c r="R22" s="18"/>
      <c r="S22" s="18">
        <v>1634.01</v>
      </c>
      <c r="T22" s="18">
        <v>7.0000000000000007E-2</v>
      </c>
      <c r="U22" s="18"/>
      <c r="V22" s="24">
        <f t="shared" si="5"/>
        <v>945.44</v>
      </c>
      <c r="W22" s="24">
        <f t="shared" si="12"/>
        <v>435.94</v>
      </c>
      <c r="X22" s="18">
        <f t="shared" si="6"/>
        <v>3940.1800000000003</v>
      </c>
      <c r="Y22" s="25">
        <f t="shared" si="7"/>
        <v>8066.6000000000022</v>
      </c>
      <c r="Z22" s="30">
        <v>537.88</v>
      </c>
      <c r="AA22" s="18">
        <f t="shared" si="8"/>
        <v>1685.35</v>
      </c>
      <c r="AB22" s="18">
        <f t="shared" si="13"/>
        <v>777.11</v>
      </c>
      <c r="AC22" s="27">
        <f t="shared" si="9"/>
        <v>164.42</v>
      </c>
      <c r="AD22" s="27">
        <f t="shared" si="14"/>
        <v>75.819999999999993</v>
      </c>
      <c r="AE22" s="28">
        <f t="shared" si="10"/>
        <v>3164.76</v>
      </c>
    </row>
    <row r="23" spans="1:31" ht="33" x14ac:dyDescent="0.35">
      <c r="A23" s="11" t="s">
        <v>74</v>
      </c>
      <c r="B23" s="21" t="s">
        <v>75</v>
      </c>
      <c r="C23" s="11" t="s">
        <v>76</v>
      </c>
      <c r="D23" s="18">
        <v>11003.1</v>
      </c>
      <c r="E23" s="22">
        <v>15</v>
      </c>
      <c r="F23" s="23">
        <v>5428.35</v>
      </c>
      <c r="G23" s="18"/>
      <c r="H23" s="18"/>
      <c r="I23" s="18"/>
      <c r="J23" s="18"/>
      <c r="K23" s="18"/>
      <c r="L23" s="18"/>
      <c r="M23" s="18"/>
      <c r="N23" s="40"/>
      <c r="O23" s="18"/>
      <c r="P23" s="18">
        <f t="shared" si="11"/>
        <v>16431.45</v>
      </c>
      <c r="Q23" s="18">
        <v>0</v>
      </c>
      <c r="R23" s="18"/>
      <c r="S23" s="18">
        <v>2578.0100000000002</v>
      </c>
      <c r="T23" s="18">
        <v>0.02</v>
      </c>
      <c r="U23" s="18"/>
      <c r="V23" s="24">
        <f t="shared" si="5"/>
        <v>1265.3599999999999</v>
      </c>
      <c r="W23" s="24">
        <f t="shared" si="12"/>
        <v>624.26</v>
      </c>
      <c r="X23" s="18">
        <f t="shared" si="6"/>
        <v>4467.6500000000005</v>
      </c>
      <c r="Y23" s="25">
        <f t="shared" si="7"/>
        <v>11963.8</v>
      </c>
      <c r="Z23" s="30">
        <v>618.91</v>
      </c>
      <c r="AA23" s="18">
        <f t="shared" si="8"/>
        <v>2255.63</v>
      </c>
      <c r="AB23" s="18">
        <f t="shared" si="13"/>
        <v>1112.81</v>
      </c>
      <c r="AC23" s="27">
        <f t="shared" si="9"/>
        <v>220.06</v>
      </c>
      <c r="AD23" s="27">
        <f t="shared" si="14"/>
        <v>108.57</v>
      </c>
      <c r="AE23" s="28">
        <f t="shared" si="10"/>
        <v>4207.41</v>
      </c>
    </row>
    <row r="24" spans="1:31" ht="33" x14ac:dyDescent="0.35">
      <c r="A24" s="11" t="s">
        <v>77</v>
      </c>
      <c r="B24" s="21" t="s">
        <v>78</v>
      </c>
      <c r="C24" s="11" t="s">
        <v>79</v>
      </c>
      <c r="D24" s="18">
        <v>9037.65</v>
      </c>
      <c r="E24" s="22">
        <v>15</v>
      </c>
      <c r="F24" s="23">
        <v>4131</v>
      </c>
      <c r="G24" s="37">
        <v>1839</v>
      </c>
      <c r="H24" s="18"/>
      <c r="I24" s="18"/>
      <c r="J24" s="18"/>
      <c r="K24" s="18"/>
      <c r="L24" s="18"/>
      <c r="M24" s="18"/>
      <c r="N24" s="38"/>
      <c r="O24" s="18"/>
      <c r="P24" s="18">
        <f t="shared" si="11"/>
        <v>13168.65</v>
      </c>
      <c r="Q24" s="18">
        <v>0</v>
      </c>
      <c r="R24" s="18"/>
      <c r="S24" s="18">
        <v>1881.07</v>
      </c>
      <c r="T24" s="18">
        <v>-0.02</v>
      </c>
      <c r="U24" s="18"/>
      <c r="V24" s="18">
        <f t="shared" si="5"/>
        <v>1039.33</v>
      </c>
      <c r="W24" s="24">
        <f t="shared" si="12"/>
        <v>475.07</v>
      </c>
      <c r="X24" s="18">
        <f t="shared" si="6"/>
        <v>5234.4500000000007</v>
      </c>
      <c r="Y24" s="41">
        <f t="shared" si="7"/>
        <v>7934.1999999999989</v>
      </c>
      <c r="Z24" s="42">
        <v>561.66999999999996</v>
      </c>
      <c r="AA24" s="18">
        <f t="shared" si="8"/>
        <v>1852.7199999999998</v>
      </c>
      <c r="AB24" s="18">
        <f t="shared" si="13"/>
        <v>846.8599999999999</v>
      </c>
      <c r="AC24" s="42">
        <f t="shared" si="9"/>
        <v>180.75</v>
      </c>
      <c r="AD24" s="27">
        <f t="shared" si="14"/>
        <v>82.62</v>
      </c>
      <c r="AE24" s="28">
        <f t="shared" si="10"/>
        <v>3442</v>
      </c>
    </row>
    <row r="25" spans="1:31" ht="33" x14ac:dyDescent="0.35">
      <c r="A25" s="11" t="s">
        <v>80</v>
      </c>
      <c r="B25" s="21" t="s">
        <v>81</v>
      </c>
      <c r="C25" s="11" t="s">
        <v>62</v>
      </c>
      <c r="D25" s="18">
        <v>5952.3</v>
      </c>
      <c r="E25" s="22">
        <v>15</v>
      </c>
      <c r="F25" s="23">
        <v>4699.3500000000004</v>
      </c>
      <c r="G25" s="37">
        <v>1508</v>
      </c>
      <c r="H25" s="18"/>
      <c r="I25" s="18"/>
      <c r="J25" s="18"/>
      <c r="K25" s="18"/>
      <c r="L25" s="18"/>
      <c r="M25" s="18"/>
      <c r="N25" s="38"/>
      <c r="O25" s="18"/>
      <c r="P25" s="18">
        <f t="shared" si="11"/>
        <v>10651.650000000001</v>
      </c>
      <c r="Q25" s="18">
        <v>0</v>
      </c>
      <c r="R25" s="18"/>
      <c r="S25" s="18">
        <v>1607.74</v>
      </c>
      <c r="T25" s="18">
        <v>0.17</v>
      </c>
      <c r="U25" s="18"/>
      <c r="V25" s="24">
        <f t="shared" si="5"/>
        <v>684.51</v>
      </c>
      <c r="W25" s="24">
        <f t="shared" si="12"/>
        <v>540.42999999999995</v>
      </c>
      <c r="X25" s="18">
        <f t="shared" si="6"/>
        <v>4340.8500000000004</v>
      </c>
      <c r="Y25" s="41">
        <f t="shared" si="7"/>
        <v>6310.8000000000011</v>
      </c>
      <c r="Z25" s="42">
        <v>471.8</v>
      </c>
      <c r="AA25" s="18">
        <f t="shared" si="8"/>
        <v>1220.22</v>
      </c>
      <c r="AB25" s="18">
        <f t="shared" si="13"/>
        <v>963.37</v>
      </c>
      <c r="AC25" s="27">
        <f t="shared" si="9"/>
        <v>119.05</v>
      </c>
      <c r="AD25" s="27">
        <f t="shared" si="14"/>
        <v>93.99</v>
      </c>
      <c r="AE25" s="28">
        <f t="shared" si="10"/>
        <v>2774.44</v>
      </c>
    </row>
    <row r="26" spans="1:31" ht="18.75" x14ac:dyDescent="0.3">
      <c r="A26" s="17" t="s">
        <v>43</v>
      </c>
      <c r="B26" s="32"/>
      <c r="C26" s="33"/>
      <c r="D26" s="34">
        <f>SUM(D13:D25)</f>
        <v>120068.40000000001</v>
      </c>
      <c r="E26" s="34"/>
      <c r="F26" s="34">
        <f>SUM(F13:F25)</f>
        <v>58653.21</v>
      </c>
      <c r="G26" s="34">
        <f>SUM(G13:G25)</f>
        <v>26112.29</v>
      </c>
      <c r="H26" s="34" t="e">
        <f>+#REF!+H18+H16+H13+H14+H15+H19</f>
        <v>#REF!</v>
      </c>
      <c r="I26" s="34"/>
      <c r="J26" s="34"/>
      <c r="K26" s="34"/>
      <c r="L26" s="34"/>
      <c r="M26" s="34"/>
      <c r="N26" s="34">
        <f>SUM(N13:N25)</f>
        <v>135.69999999999999</v>
      </c>
      <c r="O26" s="34">
        <f>SUM(O13:O22)</f>
        <v>0</v>
      </c>
      <c r="P26" s="34">
        <f t="shared" ref="P26:AE26" si="15">SUM(P13:P25)</f>
        <v>178585.91</v>
      </c>
      <c r="Q26" s="34">
        <f t="shared" si="15"/>
        <v>0</v>
      </c>
      <c r="R26" s="34">
        <f t="shared" si="15"/>
        <v>0</v>
      </c>
      <c r="S26" s="34">
        <f t="shared" si="15"/>
        <v>27212.77</v>
      </c>
      <c r="T26" s="34">
        <f t="shared" si="15"/>
        <v>0.59000000000000008</v>
      </c>
      <c r="U26" s="34">
        <f>SUM(U13:U25)</f>
        <v>3822.69</v>
      </c>
      <c r="V26" s="34">
        <f t="shared" si="15"/>
        <v>13807.860000000002</v>
      </c>
      <c r="W26" s="34">
        <f t="shared" si="15"/>
        <v>6745.1100000000006</v>
      </c>
      <c r="X26" s="34">
        <f t="shared" si="15"/>
        <v>77701.31</v>
      </c>
      <c r="Y26" s="34">
        <f t="shared" si="15"/>
        <v>100884.60000000002</v>
      </c>
      <c r="Z26" s="34">
        <f t="shared" si="15"/>
        <v>7324.67</v>
      </c>
      <c r="AA26" s="34">
        <f t="shared" si="15"/>
        <v>24614.04</v>
      </c>
      <c r="AB26" s="34">
        <f>SUM(AB13:AB25)</f>
        <v>12023.91</v>
      </c>
      <c r="AC26" s="34">
        <f t="shared" si="15"/>
        <v>2401.3700000000003</v>
      </c>
      <c r="AD26" s="34">
        <f>SUM(AD13:AD25)</f>
        <v>1173.0899999999999</v>
      </c>
      <c r="AE26" s="34">
        <f t="shared" si="15"/>
        <v>46363.990000000005</v>
      </c>
    </row>
    <row r="27" spans="1:31" ht="18.75" x14ac:dyDescent="0.3">
      <c r="A27" s="17"/>
      <c r="B27" s="21"/>
      <c r="C27" s="35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36"/>
      <c r="Z27" s="20"/>
      <c r="AA27" s="20"/>
      <c r="AB27" s="20"/>
      <c r="AC27" s="20"/>
      <c r="AD27" s="20"/>
      <c r="AE27" s="20"/>
    </row>
    <row r="28" spans="1:31" ht="32.25" x14ac:dyDescent="0.3">
      <c r="A28" s="17" t="s">
        <v>82</v>
      </c>
      <c r="B28" s="32" t="s">
        <v>83</v>
      </c>
      <c r="C28" s="35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36"/>
      <c r="Z28" s="20"/>
      <c r="AA28" s="20"/>
      <c r="AB28" s="20"/>
      <c r="AC28" s="20"/>
      <c r="AD28" s="20"/>
      <c r="AE28" s="20"/>
    </row>
    <row r="29" spans="1:31" ht="21" x14ac:dyDescent="0.35">
      <c r="A29" s="35" t="s">
        <v>84</v>
      </c>
      <c r="B29" s="21" t="s">
        <v>85</v>
      </c>
      <c r="C29" s="11" t="s">
        <v>86</v>
      </c>
      <c r="D29" s="18">
        <v>9037.65</v>
      </c>
      <c r="E29" s="22">
        <v>15</v>
      </c>
      <c r="F29" s="23">
        <v>4131</v>
      </c>
      <c r="G29" s="18"/>
      <c r="H29" s="18"/>
      <c r="I29" s="18"/>
      <c r="J29" s="18"/>
      <c r="K29" s="18"/>
      <c r="L29" s="18"/>
      <c r="M29" s="18"/>
      <c r="N29" s="29"/>
      <c r="O29" s="18"/>
      <c r="P29" s="18">
        <f t="shared" ref="P29:P32" si="16">D29+-N29+F29</f>
        <v>13168.65</v>
      </c>
      <c r="Q29" s="18">
        <v>0</v>
      </c>
      <c r="R29" s="18"/>
      <c r="S29" s="18">
        <v>1881.07</v>
      </c>
      <c r="T29" s="18">
        <v>-0.02</v>
      </c>
      <c r="U29" s="18"/>
      <c r="V29" s="24">
        <f>ROUND(D29*0.115,2)</f>
        <v>1039.33</v>
      </c>
      <c r="W29" s="24">
        <f>ROUND(F29*0.115,2)</f>
        <v>475.07</v>
      </c>
      <c r="X29" s="18">
        <f>SUM(S29:W29)+G29</f>
        <v>3395.4500000000003</v>
      </c>
      <c r="Y29" s="25">
        <f>P29-X29</f>
        <v>9773.1999999999989</v>
      </c>
      <c r="Z29" s="42">
        <v>561.66999999999996</v>
      </c>
      <c r="AA29" s="18">
        <f>ROUND(+D29*17.5%,2)+ROUND(D29*3%,2)</f>
        <v>1852.7199999999998</v>
      </c>
      <c r="AB29" s="18">
        <f>ROUND(+F29*17.5%,2)+ROUND(F29*3%,2)</f>
        <v>846.8599999999999</v>
      </c>
      <c r="AC29" s="27">
        <f>ROUND(+D29*2%,2)</f>
        <v>180.75</v>
      </c>
      <c r="AD29" s="27">
        <f>ROUND(+F29*2%,2)</f>
        <v>82.62</v>
      </c>
      <c r="AE29" s="28">
        <f>SUM(Z29:AC29)</f>
        <v>3442</v>
      </c>
    </row>
    <row r="30" spans="1:31" ht="33" x14ac:dyDescent="0.35">
      <c r="A30" s="35" t="s">
        <v>87</v>
      </c>
      <c r="B30" s="21" t="s">
        <v>88</v>
      </c>
      <c r="C30" s="11" t="s">
        <v>89</v>
      </c>
      <c r="D30" s="18">
        <v>9037.65</v>
      </c>
      <c r="E30" s="22">
        <v>15</v>
      </c>
      <c r="F30" s="23">
        <v>4085.1</v>
      </c>
      <c r="G30" s="18"/>
      <c r="H30" s="18"/>
      <c r="I30" s="18"/>
      <c r="J30" s="18"/>
      <c r="K30" s="18"/>
      <c r="L30" s="18"/>
      <c r="M30" s="18"/>
      <c r="N30" s="40"/>
      <c r="O30" s="18"/>
      <c r="P30" s="18">
        <f t="shared" si="16"/>
        <v>13122.75</v>
      </c>
      <c r="Q30" s="18">
        <v>0</v>
      </c>
      <c r="R30" s="18"/>
      <c r="S30" s="18">
        <v>1871.27</v>
      </c>
      <c r="T30" s="18">
        <v>-0.04</v>
      </c>
      <c r="U30" s="18"/>
      <c r="V30" s="24">
        <f>ROUND(D30*0.115,2)</f>
        <v>1039.33</v>
      </c>
      <c r="W30" s="24">
        <f t="shared" ref="W30:W33" si="17">ROUND(F30*0.115,2)</f>
        <v>469.79</v>
      </c>
      <c r="X30" s="18">
        <f>SUM(S30:W30)+G30</f>
        <v>3380.35</v>
      </c>
      <c r="Y30" s="25">
        <f>P30-X30</f>
        <v>9742.4</v>
      </c>
      <c r="Z30" s="42">
        <v>561.66999999999996</v>
      </c>
      <c r="AA30" s="18">
        <f>ROUND(+D30*17.5%,2)+ROUND(D30*3%,2)</f>
        <v>1852.7199999999998</v>
      </c>
      <c r="AB30" s="18">
        <f t="shared" ref="AB30:AB33" si="18">ROUND(+F30*17.5%,2)+ROUND(F30*3%,2)</f>
        <v>837.43999999999994</v>
      </c>
      <c r="AC30" s="27">
        <f>ROUND(+D30*2%,2)</f>
        <v>180.75</v>
      </c>
      <c r="AD30" s="27">
        <f t="shared" ref="AD30:AD33" si="19">ROUND(+F30*2%,2)</f>
        <v>81.7</v>
      </c>
      <c r="AE30" s="28">
        <f>SUM(Z30:AC30)</f>
        <v>3432.58</v>
      </c>
    </row>
    <row r="31" spans="1:31" ht="33" x14ac:dyDescent="0.35">
      <c r="A31" s="35" t="s">
        <v>90</v>
      </c>
      <c r="B31" s="21" t="s">
        <v>91</v>
      </c>
      <c r="C31" s="11" t="s">
        <v>92</v>
      </c>
      <c r="D31" s="18">
        <v>9037.65</v>
      </c>
      <c r="E31" s="22">
        <v>15</v>
      </c>
      <c r="F31" s="23">
        <v>4131</v>
      </c>
      <c r="G31" s="37">
        <v>2599.11</v>
      </c>
      <c r="H31" s="18"/>
      <c r="I31" s="18"/>
      <c r="J31" s="18"/>
      <c r="K31" s="18"/>
      <c r="L31" s="18"/>
      <c r="M31" s="18"/>
      <c r="N31" s="40"/>
      <c r="O31" s="18"/>
      <c r="P31" s="18">
        <f t="shared" si="16"/>
        <v>13168.65</v>
      </c>
      <c r="Q31" s="18">
        <v>0</v>
      </c>
      <c r="R31" s="18"/>
      <c r="S31" s="18">
        <v>1881.07</v>
      </c>
      <c r="T31" s="18">
        <v>7.0000000000000007E-2</v>
      </c>
      <c r="U31" s="18"/>
      <c r="V31" s="24">
        <f>ROUND(D31*0.115,2)</f>
        <v>1039.33</v>
      </c>
      <c r="W31" s="24">
        <f t="shared" si="17"/>
        <v>475.07</v>
      </c>
      <c r="X31" s="18">
        <f>SUM(S31:W31)+G31</f>
        <v>5994.65</v>
      </c>
      <c r="Y31" s="25">
        <f>P31-X31</f>
        <v>7174</v>
      </c>
      <c r="Z31" s="42">
        <v>561.66999999999996</v>
      </c>
      <c r="AA31" s="18">
        <f>ROUND(+D31*17.5%,2)+ROUND(D31*3%,2)</f>
        <v>1852.7199999999998</v>
      </c>
      <c r="AB31" s="18">
        <f t="shared" si="18"/>
        <v>846.8599999999999</v>
      </c>
      <c r="AC31" s="27">
        <f>ROUND(+D31*2%,2)</f>
        <v>180.75</v>
      </c>
      <c r="AD31" s="27">
        <f t="shared" si="19"/>
        <v>82.62</v>
      </c>
      <c r="AE31" s="28">
        <f>SUM(Z31:AC31)</f>
        <v>3442</v>
      </c>
    </row>
    <row r="32" spans="1:31" ht="33" x14ac:dyDescent="0.35">
      <c r="A32" s="11" t="s">
        <v>93</v>
      </c>
      <c r="B32" s="21" t="s">
        <v>94</v>
      </c>
      <c r="C32" s="11" t="s">
        <v>89</v>
      </c>
      <c r="D32" s="18">
        <v>9037.65</v>
      </c>
      <c r="E32" s="22">
        <v>15</v>
      </c>
      <c r="F32" s="23">
        <v>4131</v>
      </c>
      <c r="G32" s="37">
        <v>2694</v>
      </c>
      <c r="H32" s="29"/>
      <c r="I32" s="29"/>
      <c r="J32" s="29"/>
      <c r="K32" s="29"/>
      <c r="L32" s="29"/>
      <c r="M32" s="29"/>
      <c r="N32" s="29"/>
      <c r="O32" s="18"/>
      <c r="P32" s="18">
        <f t="shared" si="16"/>
        <v>13168.65</v>
      </c>
      <c r="Q32" s="18"/>
      <c r="R32" s="18"/>
      <c r="S32" s="18">
        <v>1881.07</v>
      </c>
      <c r="T32" s="18">
        <v>0.18</v>
      </c>
      <c r="U32" s="18"/>
      <c r="V32" s="24">
        <f>ROUND(D32*0.115,2)</f>
        <v>1039.33</v>
      </c>
      <c r="W32" s="24">
        <f t="shared" si="17"/>
        <v>475.07</v>
      </c>
      <c r="X32" s="18">
        <f>SUM(S32:W32)+G32</f>
        <v>6089.65</v>
      </c>
      <c r="Y32" s="25">
        <f>P32-X32</f>
        <v>7079</v>
      </c>
      <c r="Z32" s="42">
        <v>561.66999999999996</v>
      </c>
      <c r="AA32" s="18">
        <f>ROUND(+D32*17.5%,2)+ROUND(D32*3%,2)</f>
        <v>1852.7199999999998</v>
      </c>
      <c r="AB32" s="18">
        <f t="shared" si="18"/>
        <v>846.8599999999999</v>
      </c>
      <c r="AC32" s="27">
        <f>ROUND(+D32*2%,2)</f>
        <v>180.75</v>
      </c>
      <c r="AD32" s="27">
        <f t="shared" si="19"/>
        <v>82.62</v>
      </c>
      <c r="AE32" s="28">
        <f>SUM(Z32:AC32)</f>
        <v>3442</v>
      </c>
    </row>
    <row r="33" spans="1:31" ht="33" x14ac:dyDescent="0.35">
      <c r="A33" s="11" t="s">
        <v>95</v>
      </c>
      <c r="B33" s="21" t="s">
        <v>96</v>
      </c>
      <c r="C33" s="11" t="s">
        <v>97</v>
      </c>
      <c r="D33" s="18"/>
      <c r="E33" s="22">
        <v>15</v>
      </c>
      <c r="F33" s="23"/>
      <c r="G33" s="18"/>
      <c r="H33" s="18"/>
      <c r="I33" s="18"/>
      <c r="J33" s="18"/>
      <c r="K33" s="18"/>
      <c r="L33" s="18"/>
      <c r="M33" s="18"/>
      <c r="N33" s="29"/>
      <c r="O33" s="18"/>
      <c r="P33" s="18">
        <f>D33+-N33</f>
        <v>0</v>
      </c>
      <c r="Q33" s="18">
        <v>0</v>
      </c>
      <c r="R33" s="18"/>
      <c r="S33" s="18"/>
      <c r="T33" s="18"/>
      <c r="U33" s="18"/>
      <c r="V33" s="24">
        <f>ROUND(D33*0.115,2)</f>
        <v>0</v>
      </c>
      <c r="W33" s="24">
        <f t="shared" si="17"/>
        <v>0</v>
      </c>
      <c r="X33" s="18">
        <f>SUM(S33:W33)+G33+I33</f>
        <v>0</v>
      </c>
      <c r="Y33" s="25">
        <f t="shared" ref="Y33" si="20">P33-X33</f>
        <v>0</v>
      </c>
      <c r="Z33" s="42">
        <v>0</v>
      </c>
      <c r="AA33" s="18">
        <f>ROUND(+D33*17.5%,2)+ROUND(D33*3%,2)</f>
        <v>0</v>
      </c>
      <c r="AB33" s="18">
        <f t="shared" si="18"/>
        <v>0</v>
      </c>
      <c r="AC33" s="27">
        <f>ROUND(+D33*2%,2)</f>
        <v>0</v>
      </c>
      <c r="AD33" s="27">
        <f t="shared" si="19"/>
        <v>0</v>
      </c>
      <c r="AE33" s="28">
        <f t="shared" ref="AE33" si="21">SUM(Z33:AC33)</f>
        <v>0</v>
      </c>
    </row>
    <row r="34" spans="1:31" ht="18.75" x14ac:dyDescent="0.3">
      <c r="A34" s="17" t="s">
        <v>43</v>
      </c>
      <c r="B34" s="32"/>
      <c r="C34" s="33"/>
      <c r="D34" s="34">
        <f>SUM(D29:D33)</f>
        <v>36150.6</v>
      </c>
      <c r="E34" s="34">
        <f t="shared" ref="E34:AE34" si="22">SUM(E29:E33)</f>
        <v>75</v>
      </c>
      <c r="F34" s="34">
        <f>SUM(F29:F33)</f>
        <v>16478.099999999999</v>
      </c>
      <c r="G34" s="34">
        <f t="shared" si="22"/>
        <v>5293.1100000000006</v>
      </c>
      <c r="H34" s="34">
        <f t="shared" si="22"/>
        <v>0</v>
      </c>
      <c r="I34" s="34">
        <f t="shared" si="22"/>
        <v>0</v>
      </c>
      <c r="J34" s="34">
        <f t="shared" si="22"/>
        <v>0</v>
      </c>
      <c r="K34" s="34">
        <f t="shared" si="22"/>
        <v>0</v>
      </c>
      <c r="L34" s="34">
        <f t="shared" si="22"/>
        <v>0</v>
      </c>
      <c r="M34" s="34">
        <f t="shared" si="22"/>
        <v>0</v>
      </c>
      <c r="N34" s="34">
        <f t="shared" si="22"/>
        <v>0</v>
      </c>
      <c r="O34" s="34">
        <f t="shared" si="22"/>
        <v>0</v>
      </c>
      <c r="P34" s="34">
        <f t="shared" si="22"/>
        <v>52628.700000000004</v>
      </c>
      <c r="Q34" s="34">
        <f t="shared" si="22"/>
        <v>0</v>
      </c>
      <c r="R34" s="34">
        <f t="shared" si="22"/>
        <v>0</v>
      </c>
      <c r="S34" s="34">
        <f t="shared" si="22"/>
        <v>7514.48</v>
      </c>
      <c r="T34" s="34">
        <f t="shared" si="22"/>
        <v>0.19</v>
      </c>
      <c r="U34" s="34">
        <f t="shared" si="22"/>
        <v>0</v>
      </c>
      <c r="V34" s="34">
        <f t="shared" si="22"/>
        <v>4157.32</v>
      </c>
      <c r="W34" s="34">
        <f t="shared" si="22"/>
        <v>1895</v>
      </c>
      <c r="X34" s="34">
        <f t="shared" si="22"/>
        <v>18860.099999999999</v>
      </c>
      <c r="Y34" s="34">
        <f t="shared" si="22"/>
        <v>33768.6</v>
      </c>
      <c r="Z34" s="34">
        <f t="shared" si="22"/>
        <v>2246.6799999999998</v>
      </c>
      <c r="AA34" s="34">
        <f t="shared" si="22"/>
        <v>7410.8799999999992</v>
      </c>
      <c r="AB34" s="34">
        <f>SUM(AB29:AB33)</f>
        <v>3378.0199999999995</v>
      </c>
      <c r="AC34" s="34">
        <f t="shared" si="22"/>
        <v>723</v>
      </c>
      <c r="AD34" s="34">
        <f>SUM(AD29:AD33)</f>
        <v>329.56</v>
      </c>
      <c r="AE34" s="34">
        <f t="shared" si="22"/>
        <v>13758.58</v>
      </c>
    </row>
    <row r="35" spans="1:31" ht="18.75" x14ac:dyDescent="0.3">
      <c r="A35" s="35"/>
      <c r="B35" s="21"/>
      <c r="C35" s="35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36"/>
      <c r="Z35" s="20"/>
      <c r="AA35" s="20"/>
      <c r="AB35" s="20"/>
      <c r="AC35" s="20"/>
      <c r="AD35" s="20"/>
      <c r="AE35" s="20"/>
    </row>
    <row r="36" spans="1:31" ht="32.25" x14ac:dyDescent="0.3">
      <c r="A36" s="17" t="s">
        <v>98</v>
      </c>
      <c r="B36" s="32" t="s">
        <v>99</v>
      </c>
      <c r="C36" s="35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36"/>
      <c r="Z36" s="20"/>
      <c r="AA36" s="20"/>
      <c r="AB36" s="20"/>
      <c r="AC36" s="20"/>
      <c r="AD36" s="20"/>
      <c r="AE36" s="20"/>
    </row>
    <row r="37" spans="1:31" ht="21" x14ac:dyDescent="0.35">
      <c r="A37" s="35" t="s">
        <v>100</v>
      </c>
      <c r="B37" s="21"/>
      <c r="C37" s="11" t="s">
        <v>101</v>
      </c>
      <c r="D37" s="18"/>
      <c r="E37" s="22"/>
      <c r="F37" s="22"/>
      <c r="G37" s="18"/>
      <c r="H37" s="18"/>
      <c r="I37" s="18"/>
      <c r="J37" s="18"/>
      <c r="K37" s="18"/>
      <c r="L37" s="18"/>
      <c r="M37" s="18"/>
      <c r="N37" s="29"/>
      <c r="O37" s="18"/>
      <c r="P37" s="18"/>
      <c r="Q37" s="18"/>
      <c r="R37" s="18"/>
      <c r="S37" s="18"/>
      <c r="T37" s="18"/>
      <c r="U37" s="18"/>
      <c r="V37" s="43"/>
      <c r="W37" s="43"/>
      <c r="X37" s="18"/>
      <c r="Y37" s="44"/>
      <c r="Z37" s="42"/>
      <c r="AA37" s="42"/>
      <c r="AB37" s="42"/>
      <c r="AC37" s="27"/>
      <c r="AD37" s="27"/>
      <c r="AE37" s="45"/>
    </row>
    <row r="38" spans="1:31" ht="33" x14ac:dyDescent="0.35">
      <c r="A38" s="11" t="s">
        <v>100</v>
      </c>
      <c r="B38" s="21" t="s">
        <v>102</v>
      </c>
      <c r="C38" s="11" t="s">
        <v>103</v>
      </c>
      <c r="D38" s="18">
        <v>9037.65</v>
      </c>
      <c r="E38" s="22">
        <v>15</v>
      </c>
      <c r="F38" s="23">
        <v>4131</v>
      </c>
      <c r="G38" s="18"/>
      <c r="H38" s="18"/>
      <c r="I38" s="18"/>
      <c r="J38" s="18"/>
      <c r="K38" s="18"/>
      <c r="L38" s="18"/>
      <c r="M38" s="18"/>
      <c r="N38" s="29"/>
      <c r="O38" s="18"/>
      <c r="P38" s="18">
        <f t="shared" ref="P38:P55" si="23">D38+-N38+F38</f>
        <v>13168.65</v>
      </c>
      <c r="Q38" s="18"/>
      <c r="R38" s="18"/>
      <c r="S38" s="18">
        <v>1881.07</v>
      </c>
      <c r="T38" s="18">
        <v>-0.02</v>
      </c>
      <c r="U38" s="18"/>
      <c r="V38" s="43">
        <f t="shared" ref="V38:V45" si="24">ROUND(D38*0.115,2)</f>
        <v>1039.33</v>
      </c>
      <c r="W38" s="24">
        <f>ROUND(F38*0.115,2)</f>
        <v>475.07</v>
      </c>
      <c r="X38" s="18">
        <f>SUM(S38:W38)+G38</f>
        <v>3395.4500000000003</v>
      </c>
      <c r="Y38" s="25">
        <f t="shared" ref="Y38:Y55" si="25">P38-X38</f>
        <v>9773.1999999999989</v>
      </c>
      <c r="Z38" s="42">
        <v>561.66999999999996</v>
      </c>
      <c r="AA38" s="18">
        <f t="shared" ref="AA38:AA45" si="26">ROUND(+D38*17.5%,2)+ROUND(D38*3%,2)</f>
        <v>1852.7199999999998</v>
      </c>
      <c r="AB38" s="18">
        <f>ROUND(+F38*17.5%,2)+ROUND(F38*3%,2)</f>
        <v>846.8599999999999</v>
      </c>
      <c r="AC38" s="27">
        <f t="shared" ref="AC38:AC45" si="27">ROUND(+D38*2%,2)</f>
        <v>180.75</v>
      </c>
      <c r="AD38" s="27">
        <f>ROUND(+F38*2%,2)</f>
        <v>82.62</v>
      </c>
      <c r="AE38" s="28">
        <f t="shared" ref="AE38:AE55" si="28">SUM(Z38:AC38)</f>
        <v>3442</v>
      </c>
    </row>
    <row r="39" spans="1:31" ht="33" x14ac:dyDescent="0.35">
      <c r="A39" s="11" t="s">
        <v>104</v>
      </c>
      <c r="B39" s="21" t="s">
        <v>105</v>
      </c>
      <c r="C39" s="11" t="s">
        <v>103</v>
      </c>
      <c r="D39" s="18">
        <v>9037.65</v>
      </c>
      <c r="E39" s="22">
        <v>15</v>
      </c>
      <c r="F39" s="23">
        <v>4131</v>
      </c>
      <c r="G39" s="18"/>
      <c r="H39" s="18"/>
      <c r="I39" s="18"/>
      <c r="J39" s="18"/>
      <c r="K39" s="18"/>
      <c r="L39" s="18"/>
      <c r="M39" s="18"/>
      <c r="N39" s="29"/>
      <c r="O39" s="18"/>
      <c r="P39" s="18">
        <f t="shared" si="23"/>
        <v>13168.65</v>
      </c>
      <c r="Q39" s="18"/>
      <c r="R39" s="18"/>
      <c r="S39" s="18">
        <v>1881.07</v>
      </c>
      <c r="T39" s="18">
        <v>-0.02</v>
      </c>
      <c r="U39" s="18"/>
      <c r="V39" s="43">
        <f t="shared" si="24"/>
        <v>1039.33</v>
      </c>
      <c r="W39" s="24">
        <f t="shared" ref="W39:W55" si="29">ROUND(F39*0.115,2)</f>
        <v>475.07</v>
      </c>
      <c r="X39" s="18">
        <f>SUM(S39:W39)+G39</f>
        <v>3395.4500000000003</v>
      </c>
      <c r="Y39" s="25">
        <f t="shared" si="25"/>
        <v>9773.1999999999989</v>
      </c>
      <c r="Z39" s="42">
        <v>561.66999999999996</v>
      </c>
      <c r="AA39" s="18">
        <f t="shared" si="26"/>
        <v>1852.7199999999998</v>
      </c>
      <c r="AB39" s="18">
        <f t="shared" ref="AB39:AB55" si="30">ROUND(+F39*17.5%,2)+ROUND(F39*3%,2)</f>
        <v>846.8599999999999</v>
      </c>
      <c r="AC39" s="27">
        <f t="shared" si="27"/>
        <v>180.75</v>
      </c>
      <c r="AD39" s="27">
        <f t="shared" ref="AD39:AD55" si="31">ROUND(+F39*2%,2)</f>
        <v>82.62</v>
      </c>
      <c r="AE39" s="28">
        <f t="shared" si="28"/>
        <v>3442</v>
      </c>
    </row>
    <row r="40" spans="1:31" ht="33" x14ac:dyDescent="0.35">
      <c r="A40" s="35" t="s">
        <v>106</v>
      </c>
      <c r="B40" s="21" t="s">
        <v>107</v>
      </c>
      <c r="C40" s="11" t="s">
        <v>108</v>
      </c>
      <c r="D40" s="18">
        <f>9037.65/15*12</f>
        <v>7230.12</v>
      </c>
      <c r="E40" s="22">
        <v>12</v>
      </c>
      <c r="F40" s="23">
        <v>4131</v>
      </c>
      <c r="G40" s="37">
        <v>3500</v>
      </c>
      <c r="H40" s="18"/>
      <c r="I40" s="18"/>
      <c r="J40" s="18"/>
      <c r="K40" s="18"/>
      <c r="L40" s="18"/>
      <c r="M40" s="18"/>
      <c r="N40" s="29"/>
      <c r="O40" s="18"/>
      <c r="P40" s="18">
        <f t="shared" si="23"/>
        <v>11361.119999999999</v>
      </c>
      <c r="Q40" s="18">
        <v>0</v>
      </c>
      <c r="R40" s="18"/>
      <c r="S40" s="18">
        <v>1494.98</v>
      </c>
      <c r="T40" s="18">
        <v>-0.06</v>
      </c>
      <c r="U40" s="18"/>
      <c r="V40" s="43">
        <v>1039.33</v>
      </c>
      <c r="W40" s="24">
        <f t="shared" si="29"/>
        <v>475.07</v>
      </c>
      <c r="X40" s="18">
        <f>SUM(S40:W40)+G40+I40</f>
        <v>6509.32</v>
      </c>
      <c r="Y40" s="25">
        <f t="shared" si="25"/>
        <v>4851.7999999999993</v>
      </c>
      <c r="Z40" s="42">
        <v>561.66999999999996</v>
      </c>
      <c r="AA40" s="18">
        <v>1852.72</v>
      </c>
      <c r="AB40" s="18">
        <f t="shared" si="30"/>
        <v>846.8599999999999</v>
      </c>
      <c r="AC40" s="27">
        <v>180.75</v>
      </c>
      <c r="AD40" s="27">
        <f t="shared" si="31"/>
        <v>82.62</v>
      </c>
      <c r="AE40" s="28">
        <f t="shared" si="28"/>
        <v>3442</v>
      </c>
    </row>
    <row r="41" spans="1:31" ht="33" x14ac:dyDescent="0.35">
      <c r="A41" s="35" t="s">
        <v>109</v>
      </c>
      <c r="B41" s="21" t="s">
        <v>110</v>
      </c>
      <c r="C41" s="11" t="s">
        <v>111</v>
      </c>
      <c r="D41" s="18">
        <v>9037.65</v>
      </c>
      <c r="E41" s="22">
        <v>15</v>
      </c>
      <c r="F41" s="23">
        <v>4131</v>
      </c>
      <c r="G41" s="37">
        <v>4119</v>
      </c>
      <c r="H41" s="18"/>
      <c r="I41" s="18"/>
      <c r="J41" s="18"/>
      <c r="K41" s="18"/>
      <c r="L41" s="18"/>
      <c r="M41" s="18"/>
      <c r="N41" s="40"/>
      <c r="O41" s="18"/>
      <c r="P41" s="18">
        <f t="shared" si="23"/>
        <v>13168.65</v>
      </c>
      <c r="Q41" s="18">
        <v>0</v>
      </c>
      <c r="R41" s="18"/>
      <c r="S41" s="18">
        <v>1881.07</v>
      </c>
      <c r="T41" s="18">
        <v>-0.02</v>
      </c>
      <c r="U41" s="18"/>
      <c r="V41" s="43">
        <f t="shared" si="24"/>
        <v>1039.33</v>
      </c>
      <c r="W41" s="24">
        <f t="shared" si="29"/>
        <v>475.07</v>
      </c>
      <c r="X41" s="18">
        <f>SUM(S41:W41)+G41</f>
        <v>7514.4500000000007</v>
      </c>
      <c r="Y41" s="25">
        <f t="shared" si="25"/>
        <v>5654.1999999999989</v>
      </c>
      <c r="Z41" s="42">
        <v>561.66999999999996</v>
      </c>
      <c r="AA41" s="18">
        <f t="shared" si="26"/>
        <v>1852.7199999999998</v>
      </c>
      <c r="AB41" s="18">
        <f t="shared" si="30"/>
        <v>846.8599999999999</v>
      </c>
      <c r="AC41" s="27">
        <f t="shared" si="27"/>
        <v>180.75</v>
      </c>
      <c r="AD41" s="27">
        <f t="shared" si="31"/>
        <v>82.62</v>
      </c>
      <c r="AE41" s="28">
        <f t="shared" si="28"/>
        <v>3442</v>
      </c>
    </row>
    <row r="42" spans="1:31" ht="33" x14ac:dyDescent="0.35">
      <c r="A42" s="11" t="s">
        <v>112</v>
      </c>
      <c r="B42" s="21" t="s">
        <v>113</v>
      </c>
      <c r="C42" s="11" t="s">
        <v>111</v>
      </c>
      <c r="D42" s="46">
        <v>8918.85</v>
      </c>
      <c r="E42" s="22">
        <v>15</v>
      </c>
      <c r="F42" s="23">
        <v>4185</v>
      </c>
      <c r="G42" s="18"/>
      <c r="H42" s="18"/>
      <c r="I42" s="18"/>
      <c r="J42" s="18"/>
      <c r="K42" s="18"/>
      <c r="L42" s="18"/>
      <c r="M42" s="18"/>
      <c r="N42" s="40"/>
      <c r="O42" s="18"/>
      <c r="P42" s="18">
        <f t="shared" si="23"/>
        <v>13103.85</v>
      </c>
      <c r="Q42" s="18">
        <v>0</v>
      </c>
      <c r="R42" s="18"/>
      <c r="S42" s="18">
        <v>1867.23</v>
      </c>
      <c r="T42" s="18">
        <v>7.0000000000000007E-2</v>
      </c>
      <c r="U42" s="18"/>
      <c r="V42" s="43">
        <f t="shared" si="24"/>
        <v>1025.67</v>
      </c>
      <c r="W42" s="24">
        <f t="shared" si="29"/>
        <v>481.28</v>
      </c>
      <c r="X42" s="18">
        <f>SUM(S42:W42)+G42</f>
        <v>3374.25</v>
      </c>
      <c r="Y42" s="25">
        <f t="shared" si="25"/>
        <v>9729.6</v>
      </c>
      <c r="Z42" s="30">
        <v>558.21</v>
      </c>
      <c r="AA42" s="18">
        <f t="shared" si="26"/>
        <v>1828.37</v>
      </c>
      <c r="AB42" s="18">
        <f t="shared" si="30"/>
        <v>857.93</v>
      </c>
      <c r="AC42" s="27">
        <f t="shared" si="27"/>
        <v>178.38</v>
      </c>
      <c r="AD42" s="27">
        <f t="shared" si="31"/>
        <v>83.7</v>
      </c>
      <c r="AE42" s="28">
        <f t="shared" si="28"/>
        <v>3422.89</v>
      </c>
    </row>
    <row r="43" spans="1:31" ht="33" x14ac:dyDescent="0.35">
      <c r="A43" s="11" t="s">
        <v>114</v>
      </c>
      <c r="B43" s="21" t="s">
        <v>115</v>
      </c>
      <c r="C43" s="11" t="s">
        <v>116</v>
      </c>
      <c r="D43" s="46">
        <v>8918.85</v>
      </c>
      <c r="E43" s="22">
        <v>15</v>
      </c>
      <c r="F43" s="23">
        <v>4138.5</v>
      </c>
      <c r="G43" s="18"/>
      <c r="H43" s="18"/>
      <c r="I43" s="18"/>
      <c r="J43" s="18"/>
      <c r="K43" s="18"/>
      <c r="L43" s="18"/>
      <c r="M43" s="18"/>
      <c r="N43" s="29"/>
      <c r="O43" s="18"/>
      <c r="P43" s="18">
        <f t="shared" si="23"/>
        <v>13057.35</v>
      </c>
      <c r="Q43" s="18"/>
      <c r="R43" s="18"/>
      <c r="S43" s="18">
        <v>1857.3</v>
      </c>
      <c r="T43" s="18">
        <v>0.05</v>
      </c>
      <c r="U43" s="18"/>
      <c r="V43" s="43">
        <f t="shared" si="24"/>
        <v>1025.67</v>
      </c>
      <c r="W43" s="24">
        <f t="shared" si="29"/>
        <v>475.93</v>
      </c>
      <c r="X43" s="18">
        <f t="shared" ref="X43" si="32">SUM(S43:W43)+G43</f>
        <v>3358.95</v>
      </c>
      <c r="Y43" s="25">
        <f t="shared" si="25"/>
        <v>9698.4000000000015</v>
      </c>
      <c r="Z43" s="30">
        <v>558.21</v>
      </c>
      <c r="AA43" s="18">
        <f t="shared" si="26"/>
        <v>1828.37</v>
      </c>
      <c r="AB43" s="18">
        <f t="shared" si="30"/>
        <v>848.4</v>
      </c>
      <c r="AC43" s="27">
        <f t="shared" si="27"/>
        <v>178.38</v>
      </c>
      <c r="AD43" s="27">
        <f t="shared" si="31"/>
        <v>82.77</v>
      </c>
      <c r="AE43" s="28">
        <f t="shared" si="28"/>
        <v>3413.36</v>
      </c>
    </row>
    <row r="44" spans="1:31" ht="21" x14ac:dyDescent="0.35">
      <c r="A44" s="11" t="s">
        <v>117</v>
      </c>
      <c r="B44" s="21" t="s">
        <v>118</v>
      </c>
      <c r="C44" s="11" t="s">
        <v>119</v>
      </c>
      <c r="D44" s="18">
        <v>0</v>
      </c>
      <c r="E44" s="22">
        <v>15</v>
      </c>
      <c r="F44" s="23"/>
      <c r="G44" s="18"/>
      <c r="H44" s="18"/>
      <c r="I44" s="18"/>
      <c r="J44" s="18"/>
      <c r="K44" s="18"/>
      <c r="L44" s="18"/>
      <c r="M44" s="18"/>
      <c r="N44" s="40"/>
      <c r="O44" s="18"/>
      <c r="P44" s="18">
        <f t="shared" ref="P44:P48" si="33">D44+-N44</f>
        <v>0</v>
      </c>
      <c r="Q44" s="18">
        <v>0</v>
      </c>
      <c r="R44" s="18"/>
      <c r="S44" s="18">
        <v>0</v>
      </c>
      <c r="T44" s="18">
        <v>0</v>
      </c>
      <c r="U44" s="18"/>
      <c r="V44" s="43">
        <f t="shared" si="24"/>
        <v>0</v>
      </c>
      <c r="W44" s="24">
        <f t="shared" si="29"/>
        <v>0</v>
      </c>
      <c r="X44" s="18">
        <f>SUM(S44:W44)+G44+J44+K44+L44+M44</f>
        <v>0</v>
      </c>
      <c r="Y44" s="25">
        <f t="shared" si="25"/>
        <v>0</v>
      </c>
      <c r="Z44" s="42">
        <v>0</v>
      </c>
      <c r="AA44" s="18">
        <f t="shared" si="26"/>
        <v>0</v>
      </c>
      <c r="AB44" s="18">
        <f t="shared" si="30"/>
        <v>0</v>
      </c>
      <c r="AC44" s="27">
        <f t="shared" si="27"/>
        <v>0</v>
      </c>
      <c r="AD44" s="27">
        <f t="shared" si="31"/>
        <v>0</v>
      </c>
      <c r="AE44" s="28">
        <f t="shared" si="28"/>
        <v>0</v>
      </c>
    </row>
    <row r="45" spans="1:31" ht="33" x14ac:dyDescent="0.35">
      <c r="A45" s="35" t="s">
        <v>120</v>
      </c>
      <c r="B45" s="21" t="s">
        <v>121</v>
      </c>
      <c r="C45" s="11" t="s">
        <v>119</v>
      </c>
      <c r="D45" s="18">
        <v>9037.65</v>
      </c>
      <c r="E45" s="22">
        <v>15</v>
      </c>
      <c r="F45" s="23">
        <v>4131</v>
      </c>
      <c r="G45" s="37">
        <v>1434</v>
      </c>
      <c r="H45" s="18"/>
      <c r="I45" s="18"/>
      <c r="J45" s="37">
        <v>2742.58</v>
      </c>
      <c r="K45" s="37">
        <v>112.95</v>
      </c>
      <c r="L45" s="18"/>
      <c r="M45" s="18"/>
      <c r="N45" s="40"/>
      <c r="O45" s="18"/>
      <c r="P45" s="18">
        <f t="shared" si="23"/>
        <v>13168.65</v>
      </c>
      <c r="Q45" s="18">
        <v>0</v>
      </c>
      <c r="R45" s="18"/>
      <c r="S45" s="18">
        <v>1881.07</v>
      </c>
      <c r="T45" s="18">
        <v>0.05</v>
      </c>
      <c r="U45" s="18"/>
      <c r="V45" s="43">
        <f t="shared" si="24"/>
        <v>1039.33</v>
      </c>
      <c r="W45" s="24">
        <f t="shared" si="29"/>
        <v>475.07</v>
      </c>
      <c r="X45" s="18">
        <f>SUM(S45:W45)+G45+J45+K45</f>
        <v>7685.05</v>
      </c>
      <c r="Y45" s="25">
        <f t="shared" si="25"/>
        <v>5483.5999999999995</v>
      </c>
      <c r="Z45" s="42">
        <v>561.66999999999996</v>
      </c>
      <c r="AA45" s="18">
        <f t="shared" si="26"/>
        <v>1852.7199999999998</v>
      </c>
      <c r="AB45" s="18">
        <f t="shared" si="30"/>
        <v>846.8599999999999</v>
      </c>
      <c r="AC45" s="27">
        <f t="shared" si="27"/>
        <v>180.75</v>
      </c>
      <c r="AD45" s="27">
        <f t="shared" si="31"/>
        <v>82.62</v>
      </c>
      <c r="AE45" s="28">
        <f t="shared" si="28"/>
        <v>3442</v>
      </c>
    </row>
    <row r="46" spans="1:31" ht="33" x14ac:dyDescent="0.35">
      <c r="A46" s="11" t="s">
        <v>122</v>
      </c>
      <c r="B46" s="21" t="s">
        <v>123</v>
      </c>
      <c r="C46" s="11" t="s">
        <v>124</v>
      </c>
      <c r="D46" s="46">
        <v>0</v>
      </c>
      <c r="E46" s="22">
        <v>0</v>
      </c>
      <c r="F46" s="23"/>
      <c r="G46" s="18"/>
      <c r="H46" s="18"/>
      <c r="I46" s="18"/>
      <c r="J46" s="18"/>
      <c r="K46" s="18"/>
      <c r="L46" s="18"/>
      <c r="M46" s="18"/>
      <c r="N46" s="29"/>
      <c r="O46" s="18"/>
      <c r="P46" s="18">
        <f t="shared" si="33"/>
        <v>0</v>
      </c>
      <c r="Q46" s="18">
        <v>0</v>
      </c>
      <c r="R46" s="18"/>
      <c r="S46" s="18">
        <v>0</v>
      </c>
      <c r="T46" s="18">
        <v>0</v>
      </c>
      <c r="U46" s="18"/>
      <c r="V46" s="43">
        <v>0</v>
      </c>
      <c r="W46" s="24">
        <f t="shared" si="29"/>
        <v>0</v>
      </c>
      <c r="X46" s="18">
        <f>SUM(S46:W46)+G46</f>
        <v>0</v>
      </c>
      <c r="Y46" s="25">
        <f t="shared" si="25"/>
        <v>0</v>
      </c>
      <c r="Z46" s="30">
        <v>0</v>
      </c>
      <c r="AA46" s="18">
        <v>0</v>
      </c>
      <c r="AB46" s="18">
        <f t="shared" si="30"/>
        <v>0</v>
      </c>
      <c r="AC46" s="27">
        <v>0</v>
      </c>
      <c r="AD46" s="27">
        <f t="shared" si="31"/>
        <v>0</v>
      </c>
      <c r="AE46" s="28">
        <f t="shared" si="28"/>
        <v>0</v>
      </c>
    </row>
    <row r="47" spans="1:31" ht="33" x14ac:dyDescent="0.35">
      <c r="A47" s="35" t="s">
        <v>125</v>
      </c>
      <c r="B47" s="21" t="s">
        <v>126</v>
      </c>
      <c r="C47" s="11" t="s">
        <v>127</v>
      </c>
      <c r="D47" s="18">
        <v>9037.65</v>
      </c>
      <c r="E47" s="22">
        <v>0</v>
      </c>
      <c r="F47" s="23">
        <v>3213</v>
      </c>
      <c r="G47" s="37">
        <v>2500</v>
      </c>
      <c r="H47" s="18"/>
      <c r="I47" s="18"/>
      <c r="J47" s="18"/>
      <c r="K47" s="18"/>
      <c r="L47" s="18"/>
      <c r="M47" s="18"/>
      <c r="N47" s="29">
        <v>124.8</v>
      </c>
      <c r="O47" s="18"/>
      <c r="P47" s="18">
        <f t="shared" si="23"/>
        <v>12125.85</v>
      </c>
      <c r="Q47" s="18">
        <v>0</v>
      </c>
      <c r="R47" s="18"/>
      <c r="S47" s="18">
        <v>1684.99</v>
      </c>
      <c r="T47" s="18">
        <v>0.03</v>
      </c>
      <c r="U47" s="18"/>
      <c r="V47" s="43">
        <f>ROUND(D47*0.115,2)</f>
        <v>1039.33</v>
      </c>
      <c r="W47" s="24">
        <f t="shared" si="29"/>
        <v>369.5</v>
      </c>
      <c r="X47" s="18">
        <f>SUM(S47:W47)+G47</f>
        <v>5593.85</v>
      </c>
      <c r="Y47" s="25">
        <f t="shared" si="25"/>
        <v>6532</v>
      </c>
      <c r="Z47" s="42">
        <v>561.66999999999996</v>
      </c>
      <c r="AA47" s="18">
        <f t="shared" ref="AA47:AA55" si="34">ROUND(+D47*17.5%,2)+ROUND(D47*3%,2)</f>
        <v>1852.7199999999998</v>
      </c>
      <c r="AB47" s="18">
        <f t="shared" si="30"/>
        <v>658.67</v>
      </c>
      <c r="AC47" s="27">
        <f t="shared" ref="AC47:AC55" si="35">ROUND(+D47*2%,2)</f>
        <v>180.75</v>
      </c>
      <c r="AD47" s="27">
        <f t="shared" si="31"/>
        <v>64.260000000000005</v>
      </c>
      <c r="AE47" s="28">
        <f t="shared" si="28"/>
        <v>3253.81</v>
      </c>
    </row>
    <row r="48" spans="1:31" ht="33" x14ac:dyDescent="0.35">
      <c r="A48" s="11" t="s">
        <v>128</v>
      </c>
      <c r="B48" s="21" t="s">
        <v>129</v>
      </c>
      <c r="C48" s="11" t="s">
        <v>103</v>
      </c>
      <c r="D48" s="18">
        <v>0</v>
      </c>
      <c r="E48" s="22">
        <v>0</v>
      </c>
      <c r="F48" s="23"/>
      <c r="G48" s="18"/>
      <c r="H48" s="18"/>
      <c r="I48" s="18"/>
      <c r="J48" s="18"/>
      <c r="K48" s="18"/>
      <c r="L48" s="18"/>
      <c r="M48" s="18"/>
      <c r="N48" s="29"/>
      <c r="O48" s="18"/>
      <c r="P48" s="18">
        <f t="shared" si="33"/>
        <v>0</v>
      </c>
      <c r="Q48" s="18">
        <v>0</v>
      </c>
      <c r="R48" s="18"/>
      <c r="S48" s="18">
        <v>0</v>
      </c>
      <c r="T48" s="18">
        <v>0</v>
      </c>
      <c r="U48" s="18"/>
      <c r="V48" s="43">
        <f>ROUND(D48*0.115,2)</f>
        <v>0</v>
      </c>
      <c r="W48" s="24">
        <f t="shared" si="29"/>
        <v>0</v>
      </c>
      <c r="X48" s="18">
        <f>SUM(S48:W48)+G48</f>
        <v>0</v>
      </c>
      <c r="Y48" s="25">
        <f t="shared" si="25"/>
        <v>0</v>
      </c>
      <c r="Z48" s="42">
        <v>0</v>
      </c>
      <c r="AA48" s="18">
        <f t="shared" si="34"/>
        <v>0</v>
      </c>
      <c r="AB48" s="18">
        <f t="shared" si="30"/>
        <v>0</v>
      </c>
      <c r="AC48" s="27">
        <f t="shared" si="35"/>
        <v>0</v>
      </c>
      <c r="AD48" s="27">
        <f t="shared" si="31"/>
        <v>0</v>
      </c>
      <c r="AE48" s="28">
        <f t="shared" si="28"/>
        <v>0</v>
      </c>
    </row>
    <row r="49" spans="1:31" ht="76.5" x14ac:dyDescent="0.35">
      <c r="A49" s="11" t="s">
        <v>130</v>
      </c>
      <c r="B49" s="21" t="s">
        <v>131</v>
      </c>
      <c r="C49" s="11" t="s">
        <v>132</v>
      </c>
      <c r="D49" s="18">
        <v>9037.65</v>
      </c>
      <c r="E49" s="22">
        <v>15</v>
      </c>
      <c r="F49" s="23">
        <v>4131</v>
      </c>
      <c r="G49" s="18"/>
      <c r="H49" s="18"/>
      <c r="I49" s="18"/>
      <c r="J49" s="18"/>
      <c r="K49" s="18"/>
      <c r="L49" s="18"/>
      <c r="M49" s="18"/>
      <c r="N49" s="29">
        <v>5.74</v>
      </c>
      <c r="O49" s="18"/>
      <c r="P49" s="18">
        <f t="shared" si="23"/>
        <v>13162.91</v>
      </c>
      <c r="Q49" s="18"/>
      <c r="R49" s="18"/>
      <c r="S49" s="18">
        <v>1881.07</v>
      </c>
      <c r="T49" s="18">
        <v>0.04</v>
      </c>
      <c r="U49" s="18"/>
      <c r="V49" s="43">
        <f t="shared" ref="V49:V50" si="36">ROUND(D49*0.115,2)</f>
        <v>1039.33</v>
      </c>
      <c r="W49" s="24">
        <f t="shared" si="29"/>
        <v>475.07</v>
      </c>
      <c r="X49" s="18">
        <f t="shared" ref="X49" si="37">SUM(S49:W49)+G49</f>
        <v>3395.5099999999998</v>
      </c>
      <c r="Y49" s="25">
        <f t="shared" si="25"/>
        <v>9767.4</v>
      </c>
      <c r="Z49" s="42">
        <v>561.66999999999996</v>
      </c>
      <c r="AA49" s="18">
        <f t="shared" si="34"/>
        <v>1852.7199999999998</v>
      </c>
      <c r="AB49" s="18">
        <f t="shared" si="30"/>
        <v>846.8599999999999</v>
      </c>
      <c r="AC49" s="27">
        <f t="shared" si="35"/>
        <v>180.75</v>
      </c>
      <c r="AD49" s="27">
        <f t="shared" si="31"/>
        <v>82.62</v>
      </c>
      <c r="AE49" s="28">
        <f t="shared" si="28"/>
        <v>3442</v>
      </c>
    </row>
    <row r="50" spans="1:31" ht="33" x14ac:dyDescent="0.35">
      <c r="A50" s="11" t="s">
        <v>133</v>
      </c>
      <c r="B50" s="21" t="s">
        <v>134</v>
      </c>
      <c r="C50" s="11" t="s">
        <v>119</v>
      </c>
      <c r="D50" s="18">
        <v>9037.65</v>
      </c>
      <c r="E50" s="22">
        <v>15</v>
      </c>
      <c r="F50" s="23">
        <v>3901.5</v>
      </c>
      <c r="G50" s="37">
        <v>3656.71</v>
      </c>
      <c r="H50" s="18"/>
      <c r="I50" s="18"/>
      <c r="J50" s="18"/>
      <c r="K50" s="18"/>
      <c r="L50" s="18"/>
      <c r="M50" s="18"/>
      <c r="N50" s="29">
        <v>1.43</v>
      </c>
      <c r="O50" s="18"/>
      <c r="P50" s="18">
        <f t="shared" si="23"/>
        <v>12937.72</v>
      </c>
      <c r="Q50" s="18"/>
      <c r="R50" s="18"/>
      <c r="S50" s="18">
        <v>1832.05</v>
      </c>
      <c r="T50" s="18">
        <v>-0.04</v>
      </c>
      <c r="U50" s="18"/>
      <c r="V50" s="43">
        <f t="shared" si="36"/>
        <v>1039.33</v>
      </c>
      <c r="W50" s="24">
        <f t="shared" si="29"/>
        <v>448.67</v>
      </c>
      <c r="X50" s="18">
        <f>SUM(S50:W50)+G50+I50</f>
        <v>6976.72</v>
      </c>
      <c r="Y50" s="25">
        <f t="shared" si="25"/>
        <v>5960.9999999999991</v>
      </c>
      <c r="Z50" s="42">
        <v>561.66999999999996</v>
      </c>
      <c r="AA50" s="18">
        <f t="shared" si="34"/>
        <v>1852.7199999999998</v>
      </c>
      <c r="AB50" s="18">
        <f t="shared" si="30"/>
        <v>799.81</v>
      </c>
      <c r="AC50" s="27">
        <f t="shared" si="35"/>
        <v>180.75</v>
      </c>
      <c r="AD50" s="27">
        <f t="shared" si="31"/>
        <v>78.03</v>
      </c>
      <c r="AE50" s="28">
        <f t="shared" si="28"/>
        <v>3394.95</v>
      </c>
    </row>
    <row r="51" spans="1:31" ht="46.5" x14ac:dyDescent="0.35">
      <c r="A51" s="11" t="s">
        <v>135</v>
      </c>
      <c r="B51" s="21" t="s">
        <v>136</v>
      </c>
      <c r="C51" s="11" t="s">
        <v>137</v>
      </c>
      <c r="D51" s="18">
        <v>9037.65</v>
      </c>
      <c r="E51" s="22">
        <v>15</v>
      </c>
      <c r="F51" s="23">
        <v>4131</v>
      </c>
      <c r="G51" s="18"/>
      <c r="H51" s="18"/>
      <c r="I51" s="37">
        <v>4279.87</v>
      </c>
      <c r="J51" s="18"/>
      <c r="K51" s="18"/>
      <c r="L51" s="18"/>
      <c r="M51" s="18"/>
      <c r="N51" s="29"/>
      <c r="O51" s="18"/>
      <c r="P51" s="18">
        <f t="shared" si="23"/>
        <v>13168.65</v>
      </c>
      <c r="Q51" s="18">
        <v>0</v>
      </c>
      <c r="R51" s="18"/>
      <c r="S51" s="18">
        <v>1881.07</v>
      </c>
      <c r="T51" s="18">
        <v>-0.09</v>
      </c>
      <c r="U51" s="18"/>
      <c r="V51" s="43">
        <f>ROUND(D51*0.115,2)</f>
        <v>1039.33</v>
      </c>
      <c r="W51" s="24">
        <f t="shared" si="29"/>
        <v>475.07</v>
      </c>
      <c r="X51" s="18">
        <f>SUM(S51:W51)+G51+I51</f>
        <v>7675.25</v>
      </c>
      <c r="Y51" s="47">
        <f t="shared" si="25"/>
        <v>5493.4</v>
      </c>
      <c r="Z51" s="42">
        <v>561.66999999999996</v>
      </c>
      <c r="AA51" s="18">
        <f t="shared" si="34"/>
        <v>1852.7199999999998</v>
      </c>
      <c r="AB51" s="18">
        <f t="shared" si="30"/>
        <v>846.8599999999999</v>
      </c>
      <c r="AC51" s="27">
        <f t="shared" si="35"/>
        <v>180.75</v>
      </c>
      <c r="AD51" s="27">
        <f t="shared" si="31"/>
        <v>82.62</v>
      </c>
      <c r="AE51" s="28">
        <f t="shared" si="28"/>
        <v>3442</v>
      </c>
    </row>
    <row r="52" spans="1:31" ht="33" x14ac:dyDescent="0.35">
      <c r="A52" s="11" t="s">
        <v>138</v>
      </c>
      <c r="B52" s="21" t="s">
        <v>139</v>
      </c>
      <c r="C52" s="11" t="s">
        <v>70</v>
      </c>
      <c r="D52" s="18">
        <v>6372</v>
      </c>
      <c r="E52" s="22">
        <v>15</v>
      </c>
      <c r="F52" s="48">
        <v>2957.03</v>
      </c>
      <c r="G52" s="18"/>
      <c r="H52" s="29"/>
      <c r="I52" s="29"/>
      <c r="J52" s="29"/>
      <c r="K52" s="29"/>
      <c r="L52" s="29"/>
      <c r="M52" s="29"/>
      <c r="N52" s="38"/>
      <c r="O52" s="18"/>
      <c r="P52" s="18">
        <f t="shared" si="23"/>
        <v>9329.0300000000007</v>
      </c>
      <c r="Q52" s="18"/>
      <c r="R52" s="18"/>
      <c r="S52" s="18">
        <v>1060.93</v>
      </c>
      <c r="T52" s="18">
        <v>0.06</v>
      </c>
      <c r="U52" s="18"/>
      <c r="V52" s="43">
        <f>ROUND(D52*0.115,2)</f>
        <v>732.78</v>
      </c>
      <c r="W52" s="24">
        <f t="shared" si="29"/>
        <v>340.06</v>
      </c>
      <c r="X52" s="18">
        <f t="shared" ref="X52" si="38">SUM(S52:W52)+G52</f>
        <v>2133.83</v>
      </c>
      <c r="Y52" s="41">
        <f t="shared" si="25"/>
        <v>7195.2000000000007</v>
      </c>
      <c r="Z52" s="30">
        <v>484.02</v>
      </c>
      <c r="AA52" s="18">
        <f t="shared" si="34"/>
        <v>1306.26</v>
      </c>
      <c r="AB52" s="18">
        <f t="shared" si="30"/>
        <v>606.19000000000005</v>
      </c>
      <c r="AC52" s="27">
        <f t="shared" si="35"/>
        <v>127.44</v>
      </c>
      <c r="AD52" s="27">
        <f t="shared" si="31"/>
        <v>59.14</v>
      </c>
      <c r="AE52" s="28">
        <f t="shared" si="28"/>
        <v>2523.9100000000003</v>
      </c>
    </row>
    <row r="53" spans="1:31" ht="33" x14ac:dyDescent="0.35">
      <c r="A53" s="11" t="s">
        <v>140</v>
      </c>
      <c r="B53" s="21" t="s">
        <v>141</v>
      </c>
      <c r="C53" s="11" t="s">
        <v>142</v>
      </c>
      <c r="D53" s="18">
        <v>14173.5</v>
      </c>
      <c r="E53" s="22">
        <v>15</v>
      </c>
      <c r="F53" s="23">
        <v>6936.3</v>
      </c>
      <c r="G53" s="18"/>
      <c r="H53" s="18"/>
      <c r="I53" s="18"/>
      <c r="J53" s="18"/>
      <c r="K53" s="18"/>
      <c r="L53" s="18"/>
      <c r="M53" s="18"/>
      <c r="N53" s="29"/>
      <c r="O53" s="18"/>
      <c r="P53" s="18">
        <f t="shared" si="23"/>
        <v>21109.8</v>
      </c>
      <c r="Q53" s="18">
        <v>0</v>
      </c>
      <c r="R53" s="18"/>
      <c r="S53" s="18">
        <v>3656.38</v>
      </c>
      <c r="T53" s="18"/>
      <c r="U53" s="18"/>
      <c r="V53" s="43">
        <f>ROUND(D53*0.115,2)</f>
        <v>1629.95</v>
      </c>
      <c r="W53" s="24">
        <f t="shared" si="29"/>
        <v>797.67</v>
      </c>
      <c r="X53" s="18">
        <f>SUM(S53:W53)+G53</f>
        <v>6084</v>
      </c>
      <c r="Y53" s="25">
        <f t="shared" si="25"/>
        <v>15025.8</v>
      </c>
      <c r="Z53" s="30">
        <v>711.26</v>
      </c>
      <c r="AA53" s="18">
        <f t="shared" si="34"/>
        <v>2905.57</v>
      </c>
      <c r="AB53" s="18">
        <f t="shared" si="30"/>
        <v>1421.9399999999998</v>
      </c>
      <c r="AC53" s="27">
        <f t="shared" si="35"/>
        <v>283.47000000000003</v>
      </c>
      <c r="AD53" s="27">
        <f t="shared" si="31"/>
        <v>138.72999999999999</v>
      </c>
      <c r="AE53" s="28">
        <f t="shared" si="28"/>
        <v>5322.24</v>
      </c>
    </row>
    <row r="54" spans="1:31" ht="46.5" x14ac:dyDescent="0.35">
      <c r="A54" s="11" t="s">
        <v>143</v>
      </c>
      <c r="B54" s="21" t="s">
        <v>144</v>
      </c>
      <c r="C54" s="11" t="s">
        <v>145</v>
      </c>
      <c r="D54" s="18">
        <v>11003.1</v>
      </c>
      <c r="E54" s="22">
        <v>15</v>
      </c>
      <c r="F54" s="23">
        <v>5368.03</v>
      </c>
      <c r="G54" s="18"/>
      <c r="H54" s="18"/>
      <c r="I54" s="18"/>
      <c r="J54" s="18"/>
      <c r="K54" s="18"/>
      <c r="L54" s="18"/>
      <c r="M54" s="18"/>
      <c r="N54" s="29">
        <v>41.92</v>
      </c>
      <c r="O54" s="18"/>
      <c r="P54" s="18">
        <f t="shared" si="23"/>
        <v>16329.21</v>
      </c>
      <c r="Q54" s="18">
        <v>0</v>
      </c>
      <c r="R54" s="18"/>
      <c r="S54" s="18">
        <v>2565.12</v>
      </c>
      <c r="T54" s="18">
        <v>0.01</v>
      </c>
      <c r="U54" s="18"/>
      <c r="V54" s="43">
        <f>ROUND(D54*0.115,2)</f>
        <v>1265.3599999999999</v>
      </c>
      <c r="W54" s="24">
        <f t="shared" si="29"/>
        <v>617.32000000000005</v>
      </c>
      <c r="X54" s="18">
        <f>SUM(S54:W54)+G54</f>
        <v>4447.8099999999995</v>
      </c>
      <c r="Y54" s="25">
        <f t="shared" si="25"/>
        <v>11881.4</v>
      </c>
      <c r="Z54" s="30">
        <v>618.91</v>
      </c>
      <c r="AA54" s="18">
        <f t="shared" si="34"/>
        <v>2255.63</v>
      </c>
      <c r="AB54" s="18">
        <f t="shared" si="30"/>
        <v>1100.45</v>
      </c>
      <c r="AC54" s="27">
        <f t="shared" si="35"/>
        <v>220.06</v>
      </c>
      <c r="AD54" s="27">
        <f t="shared" si="31"/>
        <v>107.36</v>
      </c>
      <c r="AE54" s="28">
        <f t="shared" si="28"/>
        <v>4195.05</v>
      </c>
    </row>
    <row r="55" spans="1:31" ht="33" x14ac:dyDescent="0.35">
      <c r="A55" s="11" t="s">
        <v>146</v>
      </c>
      <c r="B55" s="21" t="s">
        <v>147</v>
      </c>
      <c r="C55" s="11" t="s">
        <v>111</v>
      </c>
      <c r="D55" s="46">
        <v>8918.85</v>
      </c>
      <c r="E55" s="22">
        <v>15</v>
      </c>
      <c r="F55" s="23">
        <v>4575.1499999999996</v>
      </c>
      <c r="G55" s="37">
        <v>1395</v>
      </c>
      <c r="H55" s="18"/>
      <c r="I55" s="18"/>
      <c r="J55" s="18"/>
      <c r="K55" s="18"/>
      <c r="L55" s="18"/>
      <c r="M55" s="18"/>
      <c r="N55" s="29"/>
      <c r="O55" s="18"/>
      <c r="P55" s="18">
        <f t="shared" si="23"/>
        <v>13494</v>
      </c>
      <c r="Q55" s="18">
        <v>0</v>
      </c>
      <c r="R55" s="18"/>
      <c r="S55" s="18">
        <v>1950.57</v>
      </c>
      <c r="T55" s="18">
        <v>0.02</v>
      </c>
      <c r="U55" s="18"/>
      <c r="V55" s="43">
        <f>ROUND(D55*0.115,2)</f>
        <v>1025.67</v>
      </c>
      <c r="W55" s="24">
        <f t="shared" si="29"/>
        <v>526.14</v>
      </c>
      <c r="X55" s="18">
        <f>SUM(S55:W55)+G55</f>
        <v>4897.3999999999996</v>
      </c>
      <c r="Y55" s="25">
        <f t="shared" si="25"/>
        <v>8596.6</v>
      </c>
      <c r="Z55" s="30">
        <v>558.21</v>
      </c>
      <c r="AA55" s="18">
        <f t="shared" si="34"/>
        <v>1828.37</v>
      </c>
      <c r="AB55" s="18">
        <f t="shared" si="30"/>
        <v>937.9</v>
      </c>
      <c r="AC55" s="27">
        <f t="shared" si="35"/>
        <v>178.38</v>
      </c>
      <c r="AD55" s="27">
        <f t="shared" si="31"/>
        <v>91.5</v>
      </c>
      <c r="AE55" s="28">
        <f t="shared" si="28"/>
        <v>3502.86</v>
      </c>
    </row>
    <row r="56" spans="1:31" ht="18.75" x14ac:dyDescent="0.3">
      <c r="A56" s="17" t="s">
        <v>43</v>
      </c>
      <c r="B56" s="32"/>
      <c r="C56" s="33"/>
      <c r="D56" s="34">
        <f>SUM(D37:D55)</f>
        <v>137836.46999999997</v>
      </c>
      <c r="E56" s="34"/>
      <c r="F56" s="34">
        <f>SUM(F38:F55)</f>
        <v>64191.51</v>
      </c>
      <c r="G56" s="34">
        <f t="shared" ref="G56:V56" si="39">SUM(G37:G55)</f>
        <v>16604.71</v>
      </c>
      <c r="H56" s="34">
        <f t="shared" si="39"/>
        <v>0</v>
      </c>
      <c r="I56" s="34">
        <f t="shared" si="39"/>
        <v>4279.87</v>
      </c>
      <c r="J56" s="34">
        <f t="shared" si="39"/>
        <v>2742.58</v>
      </c>
      <c r="K56" s="34">
        <f t="shared" si="39"/>
        <v>112.95</v>
      </c>
      <c r="L56" s="34">
        <f t="shared" si="39"/>
        <v>0</v>
      </c>
      <c r="M56" s="34">
        <f t="shared" si="39"/>
        <v>0</v>
      </c>
      <c r="N56" s="34">
        <f t="shared" si="39"/>
        <v>173.89</v>
      </c>
      <c r="O56" s="34">
        <f t="shared" si="39"/>
        <v>0</v>
      </c>
      <c r="P56" s="34">
        <f t="shared" si="39"/>
        <v>201854.09</v>
      </c>
      <c r="Q56" s="34">
        <f t="shared" si="39"/>
        <v>0</v>
      </c>
      <c r="R56" s="34">
        <f t="shared" si="39"/>
        <v>0</v>
      </c>
      <c r="S56" s="34">
        <f t="shared" si="39"/>
        <v>29255.969999999998</v>
      </c>
      <c r="T56" s="34">
        <f t="shared" si="39"/>
        <v>7.9999999999999988E-2</v>
      </c>
      <c r="U56" s="34">
        <f t="shared" si="39"/>
        <v>0</v>
      </c>
      <c r="V56" s="34">
        <f t="shared" si="39"/>
        <v>16059.070000000002</v>
      </c>
      <c r="W56" s="34">
        <f>SUM(W38:W55)</f>
        <v>7382.06</v>
      </c>
      <c r="X56" s="34">
        <f t="shared" ref="X56:AE56" si="40">SUM(X37:X55)</f>
        <v>76437.290000000008</v>
      </c>
      <c r="Y56" s="34">
        <f t="shared" si="40"/>
        <v>125416.79999999999</v>
      </c>
      <c r="Z56" s="34">
        <f t="shared" si="40"/>
        <v>8543.8499999999985</v>
      </c>
      <c r="AA56" s="34">
        <f t="shared" si="40"/>
        <v>28627.05</v>
      </c>
      <c r="AB56" s="34">
        <f>SUM(AB38:AB55)</f>
        <v>13159.310000000001</v>
      </c>
      <c r="AC56" s="34">
        <f t="shared" si="40"/>
        <v>2792.86</v>
      </c>
      <c r="AD56" s="34">
        <f>SUM(AD38:AD55)</f>
        <v>1283.8299999999997</v>
      </c>
      <c r="AE56" s="34">
        <f t="shared" si="40"/>
        <v>53123.070000000007</v>
      </c>
    </row>
    <row r="57" spans="1:31" ht="18.75" x14ac:dyDescent="0.3">
      <c r="A57" s="35"/>
      <c r="B57" s="21"/>
      <c r="C57" s="35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36"/>
      <c r="Z57" s="20"/>
      <c r="AA57" s="20"/>
      <c r="AB57" s="20"/>
      <c r="AC57" s="20"/>
      <c r="AD57" s="20"/>
      <c r="AE57" s="20"/>
    </row>
    <row r="58" spans="1:31" ht="18.75" x14ac:dyDescent="0.3">
      <c r="A58" s="17" t="s">
        <v>148</v>
      </c>
      <c r="B58" s="32" t="s">
        <v>149</v>
      </c>
      <c r="C58" s="35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36"/>
      <c r="Z58" s="20"/>
      <c r="AA58" s="20"/>
      <c r="AB58" s="20"/>
      <c r="AC58" s="20"/>
      <c r="AD58" s="20"/>
      <c r="AE58" s="20"/>
    </row>
    <row r="59" spans="1:31" ht="46.5" x14ac:dyDescent="0.35">
      <c r="A59" s="11" t="s">
        <v>150</v>
      </c>
      <c r="B59" s="21" t="s">
        <v>151</v>
      </c>
      <c r="C59" s="11" t="s">
        <v>152</v>
      </c>
      <c r="D59" s="18">
        <v>11003.1</v>
      </c>
      <c r="E59" s="22">
        <v>15</v>
      </c>
      <c r="F59" s="23">
        <v>5428.35</v>
      </c>
      <c r="G59" s="36"/>
      <c r="H59" s="18"/>
      <c r="I59" s="18"/>
      <c r="J59" s="18"/>
      <c r="K59" s="18"/>
      <c r="L59" s="18"/>
      <c r="M59" s="18"/>
      <c r="N59" s="29"/>
      <c r="O59" s="18"/>
      <c r="P59" s="18">
        <f t="shared" ref="P59:P63" si="41">D59+-N59+F59</f>
        <v>16431.45</v>
      </c>
      <c r="Q59" s="18"/>
      <c r="R59" s="18"/>
      <c r="S59" s="18">
        <v>2578.0100000000002</v>
      </c>
      <c r="T59" s="18">
        <v>0.02</v>
      </c>
      <c r="U59" s="18"/>
      <c r="V59" s="24">
        <f>ROUND(D59*0.115,2)</f>
        <v>1265.3599999999999</v>
      </c>
      <c r="W59" s="24">
        <f>ROUND(F59*0.115,2)</f>
        <v>624.26</v>
      </c>
      <c r="X59" s="18">
        <f t="shared" ref="X59:X62" si="42">SUM(S59:W59)+G59</f>
        <v>4467.6500000000005</v>
      </c>
      <c r="Y59" s="41">
        <f t="shared" ref="Y59:Y63" si="43">P59-X59</f>
        <v>11963.8</v>
      </c>
      <c r="Z59" s="30">
        <v>618.91</v>
      </c>
      <c r="AA59" s="18">
        <f>ROUND(+D59*17.5%,2)+ROUND(D59*3%,2)</f>
        <v>2255.63</v>
      </c>
      <c r="AB59" s="18">
        <f>ROUND(+F59*17.5%,2)+ROUND(F59*3%,2)</f>
        <v>1112.81</v>
      </c>
      <c r="AC59" s="27">
        <f>ROUND(+D59*2%,2)</f>
        <v>220.06</v>
      </c>
      <c r="AD59" s="27">
        <f>ROUND(+F59*2%,2)</f>
        <v>108.57</v>
      </c>
      <c r="AE59" s="28">
        <f t="shared" ref="AE59:AE63" si="44">SUM(Z59:AC59)</f>
        <v>4207.41</v>
      </c>
    </row>
    <row r="60" spans="1:31" ht="33" x14ac:dyDescent="0.35">
      <c r="A60" s="35" t="s">
        <v>153</v>
      </c>
      <c r="B60" s="21" t="s">
        <v>154</v>
      </c>
      <c r="C60" s="11" t="s">
        <v>155</v>
      </c>
      <c r="D60" s="18">
        <v>8878.9500000000007</v>
      </c>
      <c r="E60" s="22">
        <v>15</v>
      </c>
      <c r="F60" s="23">
        <v>2702.7</v>
      </c>
      <c r="G60" s="37">
        <v>2800</v>
      </c>
      <c r="H60" s="18"/>
      <c r="I60" s="18"/>
      <c r="J60" s="18"/>
      <c r="K60" s="18"/>
      <c r="L60" s="18"/>
      <c r="M60" s="18"/>
      <c r="N60" s="29"/>
      <c r="O60" s="18"/>
      <c r="P60" s="18">
        <f t="shared" si="41"/>
        <v>11581.650000000001</v>
      </c>
      <c r="Q60" s="18"/>
      <c r="R60" s="18"/>
      <c r="S60" s="18">
        <v>1542.09</v>
      </c>
      <c r="T60" s="18">
        <v>7.0000000000000007E-2</v>
      </c>
      <c r="U60" s="18"/>
      <c r="V60" s="24">
        <f>ROUND(D60*0.115,2)</f>
        <v>1021.08</v>
      </c>
      <c r="W60" s="24">
        <f t="shared" ref="W60:W63" si="45">ROUND(F60*0.115,2)</f>
        <v>310.81</v>
      </c>
      <c r="X60" s="18">
        <f t="shared" si="42"/>
        <v>5674.0499999999993</v>
      </c>
      <c r="Y60" s="25">
        <f t="shared" si="43"/>
        <v>5907.6000000000022</v>
      </c>
      <c r="Z60" s="42">
        <v>557.04</v>
      </c>
      <c r="AA60" s="18">
        <f>ROUND(+D60*17.5%,2)+ROUND(D60*3%,2)</f>
        <v>1820.19</v>
      </c>
      <c r="AB60" s="18">
        <f t="shared" ref="AB60:AB63" si="46">ROUND(+F60*17.5%,2)+ROUND(F60*3%,2)</f>
        <v>554.05000000000007</v>
      </c>
      <c r="AC60" s="27">
        <f>ROUND(+D60*2%,2)</f>
        <v>177.58</v>
      </c>
      <c r="AD60" s="27">
        <f t="shared" ref="AD60:AD63" si="47">ROUND(+F60*2%,2)</f>
        <v>54.05</v>
      </c>
      <c r="AE60" s="28">
        <f t="shared" si="44"/>
        <v>3108.86</v>
      </c>
    </row>
    <row r="61" spans="1:31" ht="76.5" x14ac:dyDescent="0.35">
      <c r="A61" s="11" t="s">
        <v>156</v>
      </c>
      <c r="B61" s="21" t="s">
        <v>157</v>
      </c>
      <c r="C61" s="11" t="s">
        <v>132</v>
      </c>
      <c r="D61" s="18">
        <v>8874.9</v>
      </c>
      <c r="E61" s="22">
        <v>15</v>
      </c>
      <c r="F61" s="23">
        <v>1911</v>
      </c>
      <c r="G61" s="37">
        <v>997.31</v>
      </c>
      <c r="H61" s="18"/>
      <c r="I61" s="18"/>
      <c r="J61" s="18"/>
      <c r="K61" s="18"/>
      <c r="L61" s="18"/>
      <c r="M61" s="18"/>
      <c r="N61" s="29"/>
      <c r="O61" s="18"/>
      <c r="P61" s="18">
        <f t="shared" si="41"/>
        <v>10785.9</v>
      </c>
      <c r="Q61" s="18"/>
      <c r="R61" s="18"/>
      <c r="S61" s="18">
        <v>1372.12</v>
      </c>
      <c r="T61" s="18">
        <v>0.09</v>
      </c>
      <c r="U61" s="18"/>
      <c r="V61" s="24">
        <f>ROUND(D61*0.115,2)</f>
        <v>1020.61</v>
      </c>
      <c r="W61" s="24">
        <f t="shared" si="45"/>
        <v>219.77</v>
      </c>
      <c r="X61" s="18">
        <f t="shared" si="42"/>
        <v>3609.8999999999996</v>
      </c>
      <c r="Y61" s="25">
        <f t="shared" si="43"/>
        <v>7176</v>
      </c>
      <c r="Z61" s="42">
        <v>556.91999999999996</v>
      </c>
      <c r="AA61" s="18">
        <f>ROUND(+D61*17.5%,2)+ROUND(D61*3%,2)</f>
        <v>1819.36</v>
      </c>
      <c r="AB61" s="18">
        <f t="shared" si="46"/>
        <v>391.76</v>
      </c>
      <c r="AC61" s="27">
        <f>ROUND(+D61*2%,2)</f>
        <v>177.5</v>
      </c>
      <c r="AD61" s="27">
        <f t="shared" si="47"/>
        <v>38.22</v>
      </c>
      <c r="AE61" s="28">
        <f t="shared" si="44"/>
        <v>2945.54</v>
      </c>
    </row>
    <row r="62" spans="1:31" ht="76.5" x14ac:dyDescent="0.35">
      <c r="A62" s="11" t="s">
        <v>158</v>
      </c>
      <c r="B62" s="21" t="s">
        <v>159</v>
      </c>
      <c r="C62" s="11" t="s">
        <v>132</v>
      </c>
      <c r="D62" s="18">
        <v>9036.2999999999993</v>
      </c>
      <c r="E62" s="22">
        <v>15</v>
      </c>
      <c r="F62" s="23">
        <v>4892.3999999999996</v>
      </c>
      <c r="G62" s="37">
        <v>1574.31</v>
      </c>
      <c r="H62" s="18"/>
      <c r="I62" s="18"/>
      <c r="J62" s="18"/>
      <c r="K62" s="18"/>
      <c r="L62" s="18"/>
      <c r="M62" s="18"/>
      <c r="N62" s="29">
        <v>21.51</v>
      </c>
      <c r="O62" s="18"/>
      <c r="P62" s="18">
        <f t="shared" si="41"/>
        <v>13907.189999999999</v>
      </c>
      <c r="Q62" s="18"/>
      <c r="R62" s="18"/>
      <c r="S62" s="18">
        <v>2043.42</v>
      </c>
      <c r="T62" s="18">
        <v>0.06</v>
      </c>
      <c r="U62" s="18"/>
      <c r="V62" s="24">
        <f>ROUND(D62*0.115,2)</f>
        <v>1039.17</v>
      </c>
      <c r="W62" s="24">
        <f t="shared" si="45"/>
        <v>562.63</v>
      </c>
      <c r="X62" s="18">
        <f t="shared" si="42"/>
        <v>5219.59</v>
      </c>
      <c r="Y62" s="25">
        <f t="shared" si="43"/>
        <v>8687.5999999999985</v>
      </c>
      <c r="Z62" s="42">
        <v>561.63</v>
      </c>
      <c r="AA62" s="18">
        <f>ROUND(+D62*17.5%,2)+ROUND(D62*3%,2)</f>
        <v>1852.4399999999998</v>
      </c>
      <c r="AB62" s="18">
        <f t="shared" si="46"/>
        <v>1002.9399999999999</v>
      </c>
      <c r="AC62" s="27">
        <f>ROUND(+D62*2%,2)</f>
        <v>180.73</v>
      </c>
      <c r="AD62" s="27">
        <f t="shared" si="47"/>
        <v>97.85</v>
      </c>
      <c r="AE62" s="28">
        <f t="shared" si="44"/>
        <v>3597.74</v>
      </c>
    </row>
    <row r="63" spans="1:31" ht="76.5" x14ac:dyDescent="0.35">
      <c r="A63" s="11" t="s">
        <v>160</v>
      </c>
      <c r="B63" s="21" t="s">
        <v>161</v>
      </c>
      <c r="C63" s="11" t="s">
        <v>132</v>
      </c>
      <c r="D63" s="18">
        <v>9036.2999999999993</v>
      </c>
      <c r="E63" s="22">
        <v>15</v>
      </c>
      <c r="F63" s="23">
        <v>4838.04</v>
      </c>
      <c r="G63" s="37">
        <v>427</v>
      </c>
      <c r="H63" s="18"/>
      <c r="I63" s="37">
        <v>3819.58</v>
      </c>
      <c r="J63" s="18"/>
      <c r="K63" s="18"/>
      <c r="L63" s="18"/>
      <c r="M63" s="18"/>
      <c r="N63" s="29"/>
      <c r="O63" s="18"/>
      <c r="P63" s="18">
        <f t="shared" si="41"/>
        <v>13874.34</v>
      </c>
      <c r="Q63" s="18"/>
      <c r="R63" s="18"/>
      <c r="S63" s="18">
        <v>2031.81</v>
      </c>
      <c r="T63" s="18">
        <v>0.01</v>
      </c>
      <c r="U63" s="18"/>
      <c r="V63" s="24">
        <f>ROUND(D63*0.115,2)</f>
        <v>1039.17</v>
      </c>
      <c r="W63" s="24">
        <f t="shared" si="45"/>
        <v>556.37</v>
      </c>
      <c r="X63" s="18">
        <f>SUM(S63:W63)+G63+I63</f>
        <v>7873.94</v>
      </c>
      <c r="Y63" s="25">
        <f t="shared" si="43"/>
        <v>6000.4000000000005</v>
      </c>
      <c r="Z63" s="42">
        <v>561.63</v>
      </c>
      <c r="AA63" s="18">
        <f>ROUND(+D63*17.5%,2)+ROUND(D63*3%,2)</f>
        <v>1852.4399999999998</v>
      </c>
      <c r="AB63" s="18">
        <f t="shared" si="46"/>
        <v>991.8</v>
      </c>
      <c r="AC63" s="27">
        <f>ROUND(+D63*2%,2)</f>
        <v>180.73</v>
      </c>
      <c r="AD63" s="27">
        <f t="shared" si="47"/>
        <v>96.76</v>
      </c>
      <c r="AE63" s="28">
        <f t="shared" si="44"/>
        <v>3586.6</v>
      </c>
    </row>
    <row r="64" spans="1:31" ht="18.75" x14ac:dyDescent="0.3">
      <c r="A64" s="17" t="s">
        <v>43</v>
      </c>
      <c r="B64" s="32"/>
      <c r="C64" s="33"/>
      <c r="D64" s="34">
        <f>SUM(D59:D63)</f>
        <v>46829.55</v>
      </c>
      <c r="E64" s="34"/>
      <c r="F64" s="34">
        <f>SUM(F59:F63)</f>
        <v>19772.489999999998</v>
      </c>
      <c r="G64" s="34">
        <f>SUM(G59:G63)</f>
        <v>5798.62</v>
      </c>
      <c r="H64" s="34">
        <f>SUM(H59:H63)</f>
        <v>0</v>
      </c>
      <c r="I64" s="34">
        <f>SUM(I59:I63)</f>
        <v>3819.58</v>
      </c>
      <c r="J64" s="34"/>
      <c r="K64" s="34"/>
      <c r="L64" s="34"/>
      <c r="M64" s="34"/>
      <c r="N64" s="34">
        <f t="shared" ref="N64:AE64" si="48">SUM(N59:N63)</f>
        <v>21.51</v>
      </c>
      <c r="O64" s="34">
        <f t="shared" si="48"/>
        <v>0</v>
      </c>
      <c r="P64" s="34">
        <f t="shared" si="48"/>
        <v>66580.53</v>
      </c>
      <c r="Q64" s="34">
        <f t="shared" si="48"/>
        <v>0</v>
      </c>
      <c r="R64" s="34">
        <f t="shared" si="48"/>
        <v>0</v>
      </c>
      <c r="S64" s="34">
        <f t="shared" si="48"/>
        <v>9567.4500000000007</v>
      </c>
      <c r="T64" s="34">
        <f t="shared" si="48"/>
        <v>0.25</v>
      </c>
      <c r="U64" s="34">
        <f t="shared" si="48"/>
        <v>0</v>
      </c>
      <c r="V64" s="34">
        <f t="shared" si="48"/>
        <v>5385.39</v>
      </c>
      <c r="W64" s="34">
        <f t="shared" si="48"/>
        <v>2273.8399999999997</v>
      </c>
      <c r="X64" s="34">
        <f t="shared" si="48"/>
        <v>26845.13</v>
      </c>
      <c r="Y64" s="34">
        <f t="shared" si="48"/>
        <v>39735.4</v>
      </c>
      <c r="Z64" s="34">
        <f t="shared" si="48"/>
        <v>2856.13</v>
      </c>
      <c r="AA64" s="34">
        <f t="shared" si="48"/>
        <v>9600.06</v>
      </c>
      <c r="AB64" s="34">
        <f>SUM(AB59:AB63)</f>
        <v>4053.3599999999997</v>
      </c>
      <c r="AC64" s="34">
        <f t="shared" si="48"/>
        <v>936.6</v>
      </c>
      <c r="AD64" s="34">
        <f>SUM(AD59:AD63)</f>
        <v>395.45</v>
      </c>
      <c r="AE64" s="34">
        <f t="shared" si="48"/>
        <v>17446.150000000001</v>
      </c>
    </row>
    <row r="65" spans="1:31" ht="18.75" x14ac:dyDescent="0.3">
      <c r="A65" s="17"/>
      <c r="B65" s="21"/>
      <c r="C65" s="35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49"/>
      <c r="Q65" s="49"/>
      <c r="R65" s="49"/>
      <c r="S65" s="49"/>
      <c r="T65" s="49"/>
      <c r="U65" s="49"/>
      <c r="V65" s="49"/>
      <c r="W65" s="49"/>
      <c r="X65" s="49"/>
      <c r="Y65" s="50"/>
      <c r="Z65" s="51"/>
      <c r="AA65" s="51"/>
      <c r="AB65" s="51"/>
      <c r="AC65" s="51"/>
      <c r="AD65" s="51"/>
      <c r="AE65" s="51"/>
    </row>
    <row r="66" spans="1:31" ht="48" x14ac:dyDescent="0.3">
      <c r="A66" s="17" t="s">
        <v>162</v>
      </c>
      <c r="B66" s="32" t="s">
        <v>163</v>
      </c>
      <c r="C66" s="35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36"/>
      <c r="Z66" s="20"/>
      <c r="AA66" s="20"/>
      <c r="AB66" s="20"/>
      <c r="AC66" s="20"/>
      <c r="AD66" s="20"/>
      <c r="AE66" s="20"/>
    </row>
    <row r="67" spans="1:31" ht="33" x14ac:dyDescent="0.35">
      <c r="A67" s="11" t="s">
        <v>164</v>
      </c>
      <c r="B67" s="21" t="s">
        <v>165</v>
      </c>
      <c r="C67" s="11" t="s">
        <v>166</v>
      </c>
      <c r="D67" s="18">
        <v>8864.7000000000007</v>
      </c>
      <c r="E67" s="22">
        <v>15</v>
      </c>
      <c r="F67" s="23">
        <v>4087.8</v>
      </c>
      <c r="G67" s="52">
        <v>3821.24</v>
      </c>
      <c r="H67" s="18"/>
      <c r="I67" s="18"/>
      <c r="J67" s="18"/>
      <c r="K67" s="18"/>
      <c r="L67" s="18"/>
      <c r="M67" s="18"/>
      <c r="N67" s="29">
        <v>9.85</v>
      </c>
      <c r="O67" s="18"/>
      <c r="P67" s="18">
        <f t="shared" ref="P67:P87" si="49">D67+-N67+F67</f>
        <v>12942.650000000001</v>
      </c>
      <c r="Q67" s="18"/>
      <c r="R67" s="18"/>
      <c r="S67" s="18">
        <v>1834.9</v>
      </c>
      <c r="T67" s="18">
        <v>0.17</v>
      </c>
      <c r="U67" s="18"/>
      <c r="V67" s="24">
        <f t="shared" ref="V67:V87" si="50">ROUND(D67*0.115,2)</f>
        <v>1019.44</v>
      </c>
      <c r="W67" s="24">
        <f>ROUND(F67*0.115,2)</f>
        <v>470.1</v>
      </c>
      <c r="X67" s="18">
        <f t="shared" ref="X67:X87" si="51">SUM(S67:W67)+G67</f>
        <v>7145.85</v>
      </c>
      <c r="Y67" s="25">
        <f t="shared" ref="Y67:Y87" si="52">P67-X67</f>
        <v>5796.8000000000011</v>
      </c>
      <c r="Z67" s="30">
        <v>556.63</v>
      </c>
      <c r="AA67" s="18">
        <f t="shared" ref="AA67:AA87" si="53">ROUND(+D67*17.5%,2)+ROUND(D67*3%,2)</f>
        <v>1817.26</v>
      </c>
      <c r="AB67" s="18">
        <f>ROUND(+F67*17.5%,2)+ROUND(F67*3%,2)</f>
        <v>838</v>
      </c>
      <c r="AC67" s="27">
        <f t="shared" ref="AC67:AC87" si="54">ROUND(+D67*2%,2)</f>
        <v>177.29</v>
      </c>
      <c r="AD67" s="27">
        <f>ROUND(+F67*2%,2)</f>
        <v>81.760000000000005</v>
      </c>
      <c r="AE67" s="28">
        <f t="shared" ref="AE67:AE87" si="55">SUM(Z67:AC67)</f>
        <v>3389.18</v>
      </c>
    </row>
    <row r="68" spans="1:31" ht="33" x14ac:dyDescent="0.35">
      <c r="A68" s="11" t="s">
        <v>167</v>
      </c>
      <c r="B68" s="21" t="s">
        <v>168</v>
      </c>
      <c r="C68" s="11" t="s">
        <v>166</v>
      </c>
      <c r="D68" s="18">
        <v>8864.7000000000007</v>
      </c>
      <c r="E68" s="22">
        <v>15</v>
      </c>
      <c r="F68" s="23">
        <v>4087.8</v>
      </c>
      <c r="G68" s="18"/>
      <c r="H68" s="18"/>
      <c r="I68" s="18"/>
      <c r="J68" s="18"/>
      <c r="K68" s="18"/>
      <c r="L68" s="18"/>
      <c r="M68" s="18"/>
      <c r="N68" s="29"/>
      <c r="O68" s="18"/>
      <c r="P68" s="18">
        <f t="shared" si="49"/>
        <v>12952.5</v>
      </c>
      <c r="Q68" s="18"/>
      <c r="R68" s="18"/>
      <c r="S68" s="18">
        <v>1834.9</v>
      </c>
      <c r="T68" s="18">
        <v>0.06</v>
      </c>
      <c r="U68" s="18"/>
      <c r="V68" s="24">
        <f t="shared" si="50"/>
        <v>1019.44</v>
      </c>
      <c r="W68" s="24">
        <f t="shared" ref="W68:W87" si="56">ROUND(F68*0.115,2)</f>
        <v>470.1</v>
      </c>
      <c r="X68" s="18">
        <f t="shared" si="51"/>
        <v>3324.5</v>
      </c>
      <c r="Y68" s="25">
        <f t="shared" si="52"/>
        <v>9628</v>
      </c>
      <c r="Z68" s="30">
        <v>556.63</v>
      </c>
      <c r="AA68" s="18">
        <f t="shared" si="53"/>
        <v>1817.26</v>
      </c>
      <c r="AB68" s="18">
        <f t="shared" ref="AB68:AB87" si="57">ROUND(+F68*17.5%,2)+ROUND(F68*3%,2)</f>
        <v>838</v>
      </c>
      <c r="AC68" s="27">
        <f t="shared" si="54"/>
        <v>177.29</v>
      </c>
      <c r="AD68" s="27">
        <f t="shared" ref="AD68:AD87" si="58">ROUND(+F68*2%,2)</f>
        <v>81.760000000000005</v>
      </c>
      <c r="AE68" s="28">
        <f t="shared" si="55"/>
        <v>3389.18</v>
      </c>
    </row>
    <row r="69" spans="1:31" ht="33" x14ac:dyDescent="0.35">
      <c r="A69" s="11" t="s">
        <v>169</v>
      </c>
      <c r="B69" s="21" t="s">
        <v>170</v>
      </c>
      <c r="C69" s="11" t="s">
        <v>62</v>
      </c>
      <c r="D69" s="46">
        <f>5952.3/15*14</f>
        <v>5555.48</v>
      </c>
      <c r="E69" s="22">
        <v>14</v>
      </c>
      <c r="F69" s="23">
        <v>4594.92</v>
      </c>
      <c r="G69" s="37">
        <v>1939</v>
      </c>
      <c r="H69" s="18"/>
      <c r="I69" s="18"/>
      <c r="J69" s="18"/>
      <c r="K69" s="18"/>
      <c r="L69" s="18"/>
      <c r="M69" s="18"/>
      <c r="N69" s="29"/>
      <c r="O69" s="18"/>
      <c r="P69" s="18">
        <f t="shared" si="49"/>
        <v>10150.4</v>
      </c>
      <c r="Q69" s="18"/>
      <c r="R69" s="18"/>
      <c r="S69" s="18">
        <v>1500.67</v>
      </c>
      <c r="T69" s="18"/>
      <c r="U69" s="18"/>
      <c r="V69" s="24">
        <v>684.51</v>
      </c>
      <c r="W69" s="24">
        <f t="shared" si="56"/>
        <v>528.41999999999996</v>
      </c>
      <c r="X69" s="18">
        <f t="shared" si="51"/>
        <v>4652.6000000000004</v>
      </c>
      <c r="Y69" s="25">
        <f t="shared" si="52"/>
        <v>5497.7999999999993</v>
      </c>
      <c r="Z69" s="42">
        <v>471.8</v>
      </c>
      <c r="AA69" s="18">
        <v>1220.22</v>
      </c>
      <c r="AB69" s="18">
        <f t="shared" si="57"/>
        <v>941.96</v>
      </c>
      <c r="AC69" s="27">
        <v>119.05</v>
      </c>
      <c r="AD69" s="27">
        <f t="shared" si="58"/>
        <v>91.9</v>
      </c>
      <c r="AE69" s="28">
        <f t="shared" si="55"/>
        <v>2753.03</v>
      </c>
    </row>
    <row r="70" spans="1:31" ht="33" x14ac:dyDescent="0.35">
      <c r="A70" s="11" t="s">
        <v>171</v>
      </c>
      <c r="B70" s="21" t="s">
        <v>172</v>
      </c>
      <c r="C70" s="11" t="s">
        <v>173</v>
      </c>
      <c r="D70" s="18">
        <v>8864.7000000000007</v>
      </c>
      <c r="E70" s="22">
        <v>15</v>
      </c>
      <c r="F70" s="23">
        <v>4087.8</v>
      </c>
      <c r="G70" s="37">
        <v>1042.44</v>
      </c>
      <c r="H70" s="18"/>
      <c r="I70" s="18"/>
      <c r="J70" s="18"/>
      <c r="K70" s="18"/>
      <c r="L70" s="18"/>
      <c r="M70" s="18"/>
      <c r="N70" s="29"/>
      <c r="O70" s="18"/>
      <c r="P70" s="18">
        <f t="shared" si="49"/>
        <v>12952.5</v>
      </c>
      <c r="Q70" s="18"/>
      <c r="R70" s="18"/>
      <c r="S70" s="18">
        <v>1834.9</v>
      </c>
      <c r="T70" s="18">
        <v>0.02</v>
      </c>
      <c r="U70" s="18"/>
      <c r="V70" s="24">
        <f t="shared" si="50"/>
        <v>1019.44</v>
      </c>
      <c r="W70" s="24">
        <f t="shared" si="56"/>
        <v>470.1</v>
      </c>
      <c r="X70" s="18">
        <f t="shared" si="51"/>
        <v>4366.8999999999996</v>
      </c>
      <c r="Y70" s="25">
        <f t="shared" si="52"/>
        <v>8585.6</v>
      </c>
      <c r="Z70" s="30">
        <v>556.63</v>
      </c>
      <c r="AA70" s="18">
        <f t="shared" si="53"/>
        <v>1817.26</v>
      </c>
      <c r="AB70" s="18">
        <f t="shared" si="57"/>
        <v>838</v>
      </c>
      <c r="AC70" s="27">
        <f t="shared" si="54"/>
        <v>177.29</v>
      </c>
      <c r="AD70" s="27">
        <f t="shared" si="58"/>
        <v>81.760000000000005</v>
      </c>
      <c r="AE70" s="28">
        <f t="shared" si="55"/>
        <v>3389.18</v>
      </c>
    </row>
    <row r="71" spans="1:31" ht="33" x14ac:dyDescent="0.35">
      <c r="A71" s="11" t="s">
        <v>174</v>
      </c>
      <c r="B71" s="21" t="s">
        <v>175</v>
      </c>
      <c r="C71" s="11" t="s">
        <v>176</v>
      </c>
      <c r="D71" s="18">
        <v>8864.7000000000007</v>
      </c>
      <c r="E71" s="22">
        <v>15</v>
      </c>
      <c r="F71" s="23">
        <v>4087.8</v>
      </c>
      <c r="G71" s="18"/>
      <c r="H71" s="18"/>
      <c r="I71" s="18"/>
      <c r="J71" s="18"/>
      <c r="K71" s="18"/>
      <c r="L71" s="18"/>
      <c r="M71" s="18"/>
      <c r="N71" s="29"/>
      <c r="O71" s="18"/>
      <c r="P71" s="18">
        <f t="shared" si="49"/>
        <v>12952.5</v>
      </c>
      <c r="Q71" s="18"/>
      <c r="R71" s="18"/>
      <c r="S71" s="18">
        <v>1834.9</v>
      </c>
      <c r="T71" s="18">
        <v>0.06</v>
      </c>
      <c r="U71" s="18"/>
      <c r="V71" s="24">
        <f t="shared" si="50"/>
        <v>1019.44</v>
      </c>
      <c r="W71" s="24">
        <f t="shared" si="56"/>
        <v>470.1</v>
      </c>
      <c r="X71" s="18">
        <f t="shared" si="51"/>
        <v>3324.5</v>
      </c>
      <c r="Y71" s="25">
        <f t="shared" si="52"/>
        <v>9628</v>
      </c>
      <c r="Z71" s="30">
        <v>556.63</v>
      </c>
      <c r="AA71" s="18">
        <f t="shared" si="53"/>
        <v>1817.26</v>
      </c>
      <c r="AB71" s="18">
        <f t="shared" si="57"/>
        <v>838</v>
      </c>
      <c r="AC71" s="27">
        <f t="shared" si="54"/>
        <v>177.29</v>
      </c>
      <c r="AD71" s="27">
        <f t="shared" si="58"/>
        <v>81.760000000000005</v>
      </c>
      <c r="AE71" s="28">
        <f t="shared" si="55"/>
        <v>3389.18</v>
      </c>
    </row>
    <row r="72" spans="1:31" ht="33" x14ac:dyDescent="0.35">
      <c r="A72" s="11" t="s">
        <v>177</v>
      </c>
      <c r="B72" s="21" t="s">
        <v>178</v>
      </c>
      <c r="C72" s="11" t="s">
        <v>179</v>
      </c>
      <c r="D72" s="18">
        <v>8864.7000000000007</v>
      </c>
      <c r="E72" s="22">
        <v>15</v>
      </c>
      <c r="F72" s="23">
        <v>4042.38</v>
      </c>
      <c r="G72" s="18"/>
      <c r="H72" s="18"/>
      <c r="I72" s="18"/>
      <c r="J72" s="18"/>
      <c r="K72" s="18"/>
      <c r="L72" s="18"/>
      <c r="M72" s="18"/>
      <c r="N72" s="29"/>
      <c r="O72" s="18"/>
      <c r="P72" s="18">
        <f t="shared" si="49"/>
        <v>12907.080000000002</v>
      </c>
      <c r="Q72" s="18"/>
      <c r="R72" s="18"/>
      <c r="S72" s="18">
        <v>1825.2</v>
      </c>
      <c r="T72" s="18">
        <v>-0.03</v>
      </c>
      <c r="U72" s="18"/>
      <c r="V72" s="24">
        <f t="shared" si="50"/>
        <v>1019.44</v>
      </c>
      <c r="W72" s="24">
        <f t="shared" si="56"/>
        <v>464.87</v>
      </c>
      <c r="X72" s="18">
        <f t="shared" si="51"/>
        <v>3309.48</v>
      </c>
      <c r="Y72" s="25">
        <f t="shared" si="52"/>
        <v>9597.6000000000022</v>
      </c>
      <c r="Z72" s="30">
        <v>556.63</v>
      </c>
      <c r="AA72" s="18">
        <f t="shared" si="53"/>
        <v>1817.26</v>
      </c>
      <c r="AB72" s="18">
        <f t="shared" si="57"/>
        <v>828.68999999999994</v>
      </c>
      <c r="AC72" s="27">
        <f t="shared" si="54"/>
        <v>177.29</v>
      </c>
      <c r="AD72" s="27">
        <f t="shared" si="58"/>
        <v>80.849999999999994</v>
      </c>
      <c r="AE72" s="28">
        <f t="shared" si="55"/>
        <v>3379.87</v>
      </c>
    </row>
    <row r="73" spans="1:31" ht="33" x14ac:dyDescent="0.35">
      <c r="A73" s="11" t="s">
        <v>180</v>
      </c>
      <c r="B73" s="21" t="s">
        <v>181</v>
      </c>
      <c r="C73" s="11" t="s">
        <v>179</v>
      </c>
      <c r="D73" s="18">
        <v>8864.7000000000007</v>
      </c>
      <c r="E73" s="22">
        <v>15</v>
      </c>
      <c r="F73" s="23">
        <v>4087.8</v>
      </c>
      <c r="G73" s="18"/>
      <c r="H73" s="18"/>
      <c r="I73" s="18"/>
      <c r="J73" s="18"/>
      <c r="K73" s="18"/>
      <c r="L73" s="18"/>
      <c r="M73" s="18"/>
      <c r="N73" s="29"/>
      <c r="O73" s="18"/>
      <c r="P73" s="18">
        <f t="shared" si="49"/>
        <v>12952.5</v>
      </c>
      <c r="Q73" s="18"/>
      <c r="R73" s="18"/>
      <c r="S73" s="18">
        <v>1834.9</v>
      </c>
      <c r="T73" s="18">
        <v>0.06</v>
      </c>
      <c r="U73" s="18"/>
      <c r="V73" s="24">
        <f t="shared" si="50"/>
        <v>1019.44</v>
      </c>
      <c r="W73" s="24">
        <f t="shared" si="56"/>
        <v>470.1</v>
      </c>
      <c r="X73" s="18">
        <f t="shared" si="51"/>
        <v>3324.5</v>
      </c>
      <c r="Y73" s="25">
        <f t="shared" si="52"/>
        <v>9628</v>
      </c>
      <c r="Z73" s="30">
        <v>556.63</v>
      </c>
      <c r="AA73" s="18">
        <f t="shared" si="53"/>
        <v>1817.26</v>
      </c>
      <c r="AB73" s="18">
        <f t="shared" si="57"/>
        <v>838</v>
      </c>
      <c r="AC73" s="27">
        <f t="shared" si="54"/>
        <v>177.29</v>
      </c>
      <c r="AD73" s="27">
        <f t="shared" si="58"/>
        <v>81.760000000000005</v>
      </c>
      <c r="AE73" s="28">
        <f t="shared" si="55"/>
        <v>3389.18</v>
      </c>
    </row>
    <row r="74" spans="1:31" ht="33" x14ac:dyDescent="0.35">
      <c r="A74" s="11" t="s">
        <v>182</v>
      </c>
      <c r="B74" s="21" t="s">
        <v>183</v>
      </c>
      <c r="C74" s="11" t="s">
        <v>103</v>
      </c>
      <c r="D74" s="18">
        <v>8864.7000000000007</v>
      </c>
      <c r="E74" s="22">
        <v>15</v>
      </c>
      <c r="F74" s="23">
        <v>4087.8</v>
      </c>
      <c r="G74" s="18"/>
      <c r="H74" s="18"/>
      <c r="I74" s="18"/>
      <c r="J74" s="18"/>
      <c r="K74" s="18"/>
      <c r="L74" s="18"/>
      <c r="M74" s="18"/>
      <c r="N74" s="29"/>
      <c r="O74" s="18"/>
      <c r="P74" s="18">
        <f t="shared" si="49"/>
        <v>12952.5</v>
      </c>
      <c r="Q74" s="18"/>
      <c r="R74" s="18"/>
      <c r="S74" s="18">
        <v>1834.9</v>
      </c>
      <c r="T74" s="18">
        <v>-0.14000000000000001</v>
      </c>
      <c r="U74" s="18"/>
      <c r="V74" s="24">
        <f t="shared" si="50"/>
        <v>1019.44</v>
      </c>
      <c r="W74" s="24">
        <f t="shared" si="56"/>
        <v>470.1</v>
      </c>
      <c r="X74" s="18">
        <f t="shared" si="51"/>
        <v>3324.2999999999997</v>
      </c>
      <c r="Y74" s="25">
        <f t="shared" si="52"/>
        <v>9628.2000000000007</v>
      </c>
      <c r="Z74" s="30">
        <v>556.63</v>
      </c>
      <c r="AA74" s="18">
        <f t="shared" si="53"/>
        <v>1817.26</v>
      </c>
      <c r="AB74" s="18">
        <f t="shared" si="57"/>
        <v>838</v>
      </c>
      <c r="AC74" s="27">
        <f t="shared" si="54"/>
        <v>177.29</v>
      </c>
      <c r="AD74" s="27">
        <f t="shared" si="58"/>
        <v>81.760000000000005</v>
      </c>
      <c r="AE74" s="28">
        <f t="shared" si="55"/>
        <v>3389.18</v>
      </c>
    </row>
    <row r="75" spans="1:31" ht="33" x14ac:dyDescent="0.35">
      <c r="A75" s="11" t="s">
        <v>184</v>
      </c>
      <c r="B75" s="21" t="s">
        <v>185</v>
      </c>
      <c r="C75" s="11" t="s">
        <v>176</v>
      </c>
      <c r="D75" s="18">
        <v>8864.7000000000007</v>
      </c>
      <c r="E75" s="22">
        <v>15</v>
      </c>
      <c r="F75" s="23">
        <v>4087.8</v>
      </c>
      <c r="G75" s="18"/>
      <c r="H75" s="18"/>
      <c r="I75" s="18"/>
      <c r="J75" s="18"/>
      <c r="K75" s="18"/>
      <c r="L75" s="18"/>
      <c r="M75" s="18"/>
      <c r="N75" s="29"/>
      <c r="O75" s="18"/>
      <c r="P75" s="18">
        <f t="shared" si="49"/>
        <v>12952.5</v>
      </c>
      <c r="Q75" s="18"/>
      <c r="R75" s="18"/>
      <c r="S75" s="18">
        <v>1834.9</v>
      </c>
      <c r="T75" s="18">
        <v>-0.14000000000000001</v>
      </c>
      <c r="U75" s="18"/>
      <c r="V75" s="24">
        <f t="shared" si="50"/>
        <v>1019.44</v>
      </c>
      <c r="W75" s="24">
        <f t="shared" si="56"/>
        <v>470.1</v>
      </c>
      <c r="X75" s="18">
        <f t="shared" si="51"/>
        <v>3324.2999999999997</v>
      </c>
      <c r="Y75" s="25">
        <f t="shared" si="52"/>
        <v>9628.2000000000007</v>
      </c>
      <c r="Z75" s="30">
        <v>556.63</v>
      </c>
      <c r="AA75" s="18">
        <f t="shared" si="53"/>
        <v>1817.26</v>
      </c>
      <c r="AB75" s="18">
        <f t="shared" si="57"/>
        <v>838</v>
      </c>
      <c r="AC75" s="27">
        <f t="shared" si="54"/>
        <v>177.29</v>
      </c>
      <c r="AD75" s="27">
        <f t="shared" si="58"/>
        <v>81.760000000000005</v>
      </c>
      <c r="AE75" s="28">
        <f t="shared" si="55"/>
        <v>3389.18</v>
      </c>
    </row>
    <row r="76" spans="1:31" ht="33" x14ac:dyDescent="0.35">
      <c r="A76" s="11" t="s">
        <v>186</v>
      </c>
      <c r="B76" s="21" t="s">
        <v>187</v>
      </c>
      <c r="C76" s="11" t="s">
        <v>176</v>
      </c>
      <c r="D76" s="18">
        <v>8864.7000000000007</v>
      </c>
      <c r="E76" s="22">
        <v>15</v>
      </c>
      <c r="F76" s="23">
        <v>4042.38</v>
      </c>
      <c r="G76" s="18"/>
      <c r="H76" s="18"/>
      <c r="I76" s="18"/>
      <c r="J76" s="18"/>
      <c r="K76" s="18"/>
      <c r="L76" s="18"/>
      <c r="M76" s="18"/>
      <c r="N76" s="29"/>
      <c r="O76" s="18"/>
      <c r="P76" s="18">
        <f t="shared" si="49"/>
        <v>12907.080000000002</v>
      </c>
      <c r="Q76" s="18"/>
      <c r="R76" s="18"/>
      <c r="S76" s="18">
        <v>1825.2</v>
      </c>
      <c r="T76" s="18">
        <v>-0.03</v>
      </c>
      <c r="U76" s="18"/>
      <c r="V76" s="24">
        <f t="shared" si="50"/>
        <v>1019.44</v>
      </c>
      <c r="W76" s="24">
        <f t="shared" si="56"/>
        <v>464.87</v>
      </c>
      <c r="X76" s="18">
        <f t="shared" si="51"/>
        <v>3309.48</v>
      </c>
      <c r="Y76" s="25">
        <f t="shared" si="52"/>
        <v>9597.6000000000022</v>
      </c>
      <c r="Z76" s="30">
        <v>556.63</v>
      </c>
      <c r="AA76" s="18">
        <f t="shared" si="53"/>
        <v>1817.26</v>
      </c>
      <c r="AB76" s="18">
        <f t="shared" si="57"/>
        <v>828.68999999999994</v>
      </c>
      <c r="AC76" s="27">
        <f t="shared" si="54"/>
        <v>177.29</v>
      </c>
      <c r="AD76" s="27">
        <f t="shared" si="58"/>
        <v>80.849999999999994</v>
      </c>
      <c r="AE76" s="28">
        <f t="shared" si="55"/>
        <v>3379.87</v>
      </c>
    </row>
    <row r="77" spans="1:31" ht="33" x14ac:dyDescent="0.35">
      <c r="A77" s="11" t="s">
        <v>188</v>
      </c>
      <c r="B77" s="21" t="s">
        <v>189</v>
      </c>
      <c r="C77" s="11" t="s">
        <v>173</v>
      </c>
      <c r="D77" s="18">
        <v>8864.7000000000007</v>
      </c>
      <c r="E77" s="22">
        <v>15</v>
      </c>
      <c r="F77" s="23">
        <v>4087.8</v>
      </c>
      <c r="G77" s="37">
        <v>1202</v>
      </c>
      <c r="H77" s="18"/>
      <c r="I77" s="18"/>
      <c r="J77" s="18"/>
      <c r="K77" s="18"/>
      <c r="L77" s="18"/>
      <c r="M77" s="18"/>
      <c r="N77" s="29"/>
      <c r="O77" s="18"/>
      <c r="P77" s="18">
        <f t="shared" si="49"/>
        <v>12952.5</v>
      </c>
      <c r="Q77" s="18"/>
      <c r="R77" s="18"/>
      <c r="S77" s="18">
        <v>1834.9</v>
      </c>
      <c r="T77" s="18">
        <v>0.06</v>
      </c>
      <c r="U77" s="18"/>
      <c r="V77" s="24">
        <f t="shared" si="50"/>
        <v>1019.44</v>
      </c>
      <c r="W77" s="24">
        <f t="shared" si="56"/>
        <v>470.1</v>
      </c>
      <c r="X77" s="18">
        <f t="shared" si="51"/>
        <v>4526.5</v>
      </c>
      <c r="Y77" s="25">
        <f t="shared" si="52"/>
        <v>8426</v>
      </c>
      <c r="Z77" s="30">
        <v>556.63</v>
      </c>
      <c r="AA77" s="18">
        <f t="shared" si="53"/>
        <v>1817.26</v>
      </c>
      <c r="AB77" s="18">
        <f t="shared" si="57"/>
        <v>838</v>
      </c>
      <c r="AC77" s="27">
        <f t="shared" si="54"/>
        <v>177.29</v>
      </c>
      <c r="AD77" s="27">
        <f t="shared" si="58"/>
        <v>81.760000000000005</v>
      </c>
      <c r="AE77" s="28">
        <f t="shared" si="55"/>
        <v>3389.18</v>
      </c>
    </row>
    <row r="78" spans="1:31" ht="33" x14ac:dyDescent="0.35">
      <c r="A78" s="11" t="s">
        <v>190</v>
      </c>
      <c r="B78" s="21" t="s">
        <v>191</v>
      </c>
      <c r="C78" s="11" t="s">
        <v>166</v>
      </c>
      <c r="D78" s="18">
        <v>8864.7000000000007</v>
      </c>
      <c r="E78" s="22">
        <v>15</v>
      </c>
      <c r="F78" s="23">
        <v>4087.8</v>
      </c>
      <c r="G78" s="18"/>
      <c r="H78" s="18"/>
      <c r="I78" s="18"/>
      <c r="J78" s="18"/>
      <c r="K78" s="18"/>
      <c r="L78" s="18"/>
      <c r="M78" s="18"/>
      <c r="N78" s="29">
        <v>1.41</v>
      </c>
      <c r="O78" s="18"/>
      <c r="P78" s="18">
        <f t="shared" si="49"/>
        <v>12951.09</v>
      </c>
      <c r="Q78" s="18"/>
      <c r="R78" s="18"/>
      <c r="S78" s="18">
        <v>1834.9</v>
      </c>
      <c r="T78" s="18">
        <v>0.05</v>
      </c>
      <c r="U78" s="18"/>
      <c r="V78" s="24">
        <f t="shared" si="50"/>
        <v>1019.44</v>
      </c>
      <c r="W78" s="24">
        <f t="shared" si="56"/>
        <v>470.1</v>
      </c>
      <c r="X78" s="18">
        <f t="shared" si="51"/>
        <v>3324.4900000000002</v>
      </c>
      <c r="Y78" s="25">
        <f t="shared" si="52"/>
        <v>9626.6</v>
      </c>
      <c r="Z78" s="30">
        <v>556.63</v>
      </c>
      <c r="AA78" s="18">
        <f t="shared" si="53"/>
        <v>1817.26</v>
      </c>
      <c r="AB78" s="18">
        <f t="shared" si="57"/>
        <v>838</v>
      </c>
      <c r="AC78" s="27">
        <f t="shared" si="54"/>
        <v>177.29</v>
      </c>
      <c r="AD78" s="27">
        <f t="shared" si="58"/>
        <v>81.760000000000005</v>
      </c>
      <c r="AE78" s="28">
        <f t="shared" si="55"/>
        <v>3389.18</v>
      </c>
    </row>
    <row r="79" spans="1:31" ht="33" x14ac:dyDescent="0.35">
      <c r="A79" s="11" t="s">
        <v>192</v>
      </c>
      <c r="B79" s="21" t="s">
        <v>193</v>
      </c>
      <c r="C79" s="11" t="s">
        <v>127</v>
      </c>
      <c r="D79" s="18">
        <v>8864.7000000000007</v>
      </c>
      <c r="E79" s="22">
        <v>15</v>
      </c>
      <c r="F79" s="23">
        <v>4087.8</v>
      </c>
      <c r="G79" s="18"/>
      <c r="H79" s="18"/>
      <c r="I79" s="18"/>
      <c r="J79" s="18"/>
      <c r="K79" s="18"/>
      <c r="L79" s="18"/>
      <c r="M79" s="18"/>
      <c r="N79" s="29"/>
      <c r="O79" s="18"/>
      <c r="P79" s="18">
        <f t="shared" si="49"/>
        <v>12952.5</v>
      </c>
      <c r="Q79" s="18"/>
      <c r="R79" s="18"/>
      <c r="S79" s="18">
        <v>1834.9</v>
      </c>
      <c r="T79" s="18">
        <v>-0.14000000000000001</v>
      </c>
      <c r="U79" s="18"/>
      <c r="V79" s="24">
        <f t="shared" si="50"/>
        <v>1019.44</v>
      </c>
      <c r="W79" s="24">
        <f t="shared" si="56"/>
        <v>470.1</v>
      </c>
      <c r="X79" s="18">
        <f t="shared" si="51"/>
        <v>3324.2999999999997</v>
      </c>
      <c r="Y79" s="25">
        <f t="shared" si="52"/>
        <v>9628.2000000000007</v>
      </c>
      <c r="Z79" s="30">
        <v>556.63</v>
      </c>
      <c r="AA79" s="18">
        <f t="shared" si="53"/>
        <v>1817.26</v>
      </c>
      <c r="AB79" s="18">
        <f t="shared" si="57"/>
        <v>838</v>
      </c>
      <c r="AC79" s="27">
        <f t="shared" si="54"/>
        <v>177.29</v>
      </c>
      <c r="AD79" s="27">
        <f t="shared" si="58"/>
        <v>81.760000000000005</v>
      </c>
      <c r="AE79" s="28">
        <f t="shared" si="55"/>
        <v>3389.18</v>
      </c>
    </row>
    <row r="80" spans="1:31" ht="33" x14ac:dyDescent="0.35">
      <c r="A80" s="11" t="s">
        <v>194</v>
      </c>
      <c r="B80" s="21" t="s">
        <v>195</v>
      </c>
      <c r="C80" s="11" t="s">
        <v>196</v>
      </c>
      <c r="D80" s="18">
        <v>11003.1</v>
      </c>
      <c r="E80" s="22">
        <v>15</v>
      </c>
      <c r="F80" s="23">
        <v>2714.17</v>
      </c>
      <c r="G80" s="18"/>
      <c r="H80" s="18"/>
      <c r="I80" s="18"/>
      <c r="J80" s="18"/>
      <c r="K80" s="18"/>
      <c r="L80" s="18"/>
      <c r="M80" s="18"/>
      <c r="N80" s="29"/>
      <c r="O80" s="18"/>
      <c r="P80" s="18">
        <f t="shared" si="49"/>
        <v>13717.27</v>
      </c>
      <c r="Q80" s="18"/>
      <c r="R80" s="18"/>
      <c r="S80" s="18">
        <v>1998.26</v>
      </c>
      <c r="T80" s="18">
        <v>-0.08</v>
      </c>
      <c r="U80" s="18"/>
      <c r="V80" s="24">
        <f t="shared" si="50"/>
        <v>1265.3599999999999</v>
      </c>
      <c r="W80" s="24">
        <f t="shared" si="56"/>
        <v>312.13</v>
      </c>
      <c r="X80" s="18">
        <f t="shared" si="51"/>
        <v>3575.67</v>
      </c>
      <c r="Y80" s="25">
        <f t="shared" si="52"/>
        <v>10141.6</v>
      </c>
      <c r="Z80" s="30">
        <v>618.91</v>
      </c>
      <c r="AA80" s="18">
        <f t="shared" si="53"/>
        <v>2255.63</v>
      </c>
      <c r="AB80" s="18">
        <f t="shared" si="57"/>
        <v>556.41000000000008</v>
      </c>
      <c r="AC80" s="27">
        <f t="shared" si="54"/>
        <v>220.06</v>
      </c>
      <c r="AD80" s="27">
        <f t="shared" si="58"/>
        <v>54.28</v>
      </c>
      <c r="AE80" s="28">
        <f t="shared" si="55"/>
        <v>3651.0099999999998</v>
      </c>
    </row>
    <row r="81" spans="1:31" ht="33" x14ac:dyDescent="0.35">
      <c r="A81" s="11" t="s">
        <v>197</v>
      </c>
      <c r="B81" s="21" t="s">
        <v>198</v>
      </c>
      <c r="C81" s="11" t="s">
        <v>199</v>
      </c>
      <c r="D81" s="18">
        <f>8864.7/15*14</f>
        <v>8273.7200000000012</v>
      </c>
      <c r="E81" s="22">
        <v>14</v>
      </c>
      <c r="F81" s="23">
        <v>4087.8</v>
      </c>
      <c r="G81" s="18"/>
      <c r="H81" s="18"/>
      <c r="I81" s="18"/>
      <c r="J81" s="18"/>
      <c r="K81" s="18"/>
      <c r="L81" s="18"/>
      <c r="M81" s="18"/>
      <c r="N81" s="29"/>
      <c r="O81" s="18"/>
      <c r="P81" s="18">
        <f t="shared" si="49"/>
        <v>12361.52</v>
      </c>
      <c r="Q81" s="18"/>
      <c r="R81" s="18"/>
      <c r="S81" s="18">
        <v>873.03</v>
      </c>
      <c r="T81" s="18">
        <v>0.06</v>
      </c>
      <c r="U81" s="18"/>
      <c r="V81" s="24">
        <v>1019.44</v>
      </c>
      <c r="W81" s="24">
        <f t="shared" si="56"/>
        <v>470.1</v>
      </c>
      <c r="X81" s="18">
        <f t="shared" si="51"/>
        <v>2362.63</v>
      </c>
      <c r="Y81" s="25">
        <f t="shared" si="52"/>
        <v>9998.89</v>
      </c>
      <c r="Z81" s="30">
        <v>556.63</v>
      </c>
      <c r="AA81" s="18">
        <v>1817.26</v>
      </c>
      <c r="AB81" s="18">
        <f t="shared" si="57"/>
        <v>838</v>
      </c>
      <c r="AC81" s="27">
        <v>177.29</v>
      </c>
      <c r="AD81" s="27">
        <f t="shared" si="58"/>
        <v>81.760000000000005</v>
      </c>
      <c r="AE81" s="28">
        <f t="shared" si="55"/>
        <v>3389.18</v>
      </c>
    </row>
    <row r="82" spans="1:31" ht="33" x14ac:dyDescent="0.35">
      <c r="A82" s="11" t="s">
        <v>200</v>
      </c>
      <c r="B82" s="21" t="s">
        <v>201</v>
      </c>
      <c r="C82" s="11" t="s">
        <v>179</v>
      </c>
      <c r="D82" s="18">
        <v>8864.7000000000007</v>
      </c>
      <c r="E82" s="22">
        <v>15</v>
      </c>
      <c r="F82" s="23">
        <v>908.4</v>
      </c>
      <c r="G82" s="18"/>
      <c r="H82" s="18"/>
      <c r="I82" s="18"/>
      <c r="J82" s="18"/>
      <c r="K82" s="18"/>
      <c r="L82" s="18"/>
      <c r="M82" s="18"/>
      <c r="N82" s="29"/>
      <c r="O82" s="18"/>
      <c r="P82" s="18">
        <f t="shared" si="49"/>
        <v>9773.1</v>
      </c>
      <c r="Q82" s="18"/>
      <c r="R82" s="18"/>
      <c r="S82" s="18">
        <v>1155.78</v>
      </c>
      <c r="T82" s="18">
        <v>0.01</v>
      </c>
      <c r="U82" s="18"/>
      <c r="V82" s="24">
        <f t="shared" si="50"/>
        <v>1019.44</v>
      </c>
      <c r="W82" s="24">
        <f t="shared" si="56"/>
        <v>104.47</v>
      </c>
      <c r="X82" s="18">
        <f t="shared" si="51"/>
        <v>2279.6999999999998</v>
      </c>
      <c r="Y82" s="25">
        <f t="shared" si="52"/>
        <v>7493.4000000000005</v>
      </c>
      <c r="Z82" s="30">
        <v>556.63</v>
      </c>
      <c r="AA82" s="18">
        <f t="shared" si="53"/>
        <v>1817.26</v>
      </c>
      <c r="AB82" s="18">
        <f t="shared" si="57"/>
        <v>186.22</v>
      </c>
      <c r="AC82" s="27">
        <f t="shared" si="54"/>
        <v>177.29</v>
      </c>
      <c r="AD82" s="27">
        <f t="shared" si="58"/>
        <v>18.170000000000002</v>
      </c>
      <c r="AE82" s="28">
        <f t="shared" si="55"/>
        <v>2737.3999999999996</v>
      </c>
    </row>
    <row r="83" spans="1:31" ht="33" x14ac:dyDescent="0.35">
      <c r="A83" s="11" t="s">
        <v>202</v>
      </c>
      <c r="B83" s="21" t="s">
        <v>203</v>
      </c>
      <c r="C83" s="11" t="s">
        <v>103</v>
      </c>
      <c r="D83" s="18">
        <v>8864.7000000000007</v>
      </c>
      <c r="E83" s="22">
        <v>15</v>
      </c>
      <c r="F83" s="23">
        <v>3406.5</v>
      </c>
      <c r="G83" s="18"/>
      <c r="H83" s="18"/>
      <c r="I83" s="18"/>
      <c r="J83" s="18"/>
      <c r="K83" s="18"/>
      <c r="L83" s="18"/>
      <c r="M83" s="18"/>
      <c r="N83" s="29">
        <v>1.41</v>
      </c>
      <c r="O83" s="18"/>
      <c r="P83" s="18">
        <f t="shared" si="49"/>
        <v>12269.79</v>
      </c>
      <c r="Q83" s="18"/>
      <c r="R83" s="18"/>
      <c r="S83" s="18">
        <v>1814.25</v>
      </c>
      <c r="T83" s="18">
        <v>0.15</v>
      </c>
      <c r="U83" s="18"/>
      <c r="V83" s="24">
        <f t="shared" si="50"/>
        <v>1019.44</v>
      </c>
      <c r="W83" s="24">
        <f t="shared" si="56"/>
        <v>391.75</v>
      </c>
      <c r="X83" s="18">
        <f t="shared" si="51"/>
        <v>3225.59</v>
      </c>
      <c r="Y83" s="25">
        <f t="shared" si="52"/>
        <v>9044.2000000000007</v>
      </c>
      <c r="Z83" s="30">
        <v>556.63</v>
      </c>
      <c r="AA83" s="18">
        <f t="shared" si="53"/>
        <v>1817.26</v>
      </c>
      <c r="AB83" s="18">
        <f t="shared" si="57"/>
        <v>698.34</v>
      </c>
      <c r="AC83" s="27">
        <f t="shared" si="54"/>
        <v>177.29</v>
      </c>
      <c r="AD83" s="27">
        <f t="shared" si="58"/>
        <v>68.13</v>
      </c>
      <c r="AE83" s="28">
        <f t="shared" si="55"/>
        <v>3249.52</v>
      </c>
    </row>
    <row r="84" spans="1:31" ht="33" x14ac:dyDescent="0.35">
      <c r="A84" s="11" t="s">
        <v>204</v>
      </c>
      <c r="B84" s="21" t="s">
        <v>205</v>
      </c>
      <c r="C84" s="11" t="s">
        <v>111</v>
      </c>
      <c r="D84" s="46">
        <v>8918.85</v>
      </c>
      <c r="E84" s="22">
        <v>15</v>
      </c>
      <c r="F84" s="23">
        <v>4138.5</v>
      </c>
      <c r="G84" s="37">
        <v>2003</v>
      </c>
      <c r="H84" s="18"/>
      <c r="I84" s="18"/>
      <c r="J84" s="18"/>
      <c r="K84" s="18"/>
      <c r="L84" s="18"/>
      <c r="M84" s="18"/>
      <c r="N84" s="29"/>
      <c r="O84" s="18"/>
      <c r="P84" s="18">
        <f t="shared" si="49"/>
        <v>13057.35</v>
      </c>
      <c r="Q84" s="18">
        <v>0</v>
      </c>
      <c r="R84" s="18"/>
      <c r="S84" s="18">
        <v>1857.3</v>
      </c>
      <c r="T84" s="18">
        <v>-0.15</v>
      </c>
      <c r="U84" s="18"/>
      <c r="V84" s="24">
        <f t="shared" si="50"/>
        <v>1025.67</v>
      </c>
      <c r="W84" s="24">
        <f t="shared" si="56"/>
        <v>475.93</v>
      </c>
      <c r="X84" s="18">
        <f>SUM(S84:W84)+G84</f>
        <v>5361.75</v>
      </c>
      <c r="Y84" s="25">
        <f t="shared" si="52"/>
        <v>7695.6</v>
      </c>
      <c r="Z84" s="30">
        <v>558.21</v>
      </c>
      <c r="AA84" s="18">
        <f t="shared" si="53"/>
        <v>1828.37</v>
      </c>
      <c r="AB84" s="18">
        <f t="shared" si="57"/>
        <v>848.4</v>
      </c>
      <c r="AC84" s="27">
        <f t="shared" si="54"/>
        <v>178.38</v>
      </c>
      <c r="AD84" s="27">
        <f t="shared" si="58"/>
        <v>82.77</v>
      </c>
      <c r="AE84" s="28">
        <f t="shared" si="55"/>
        <v>3413.36</v>
      </c>
    </row>
    <row r="85" spans="1:31" ht="21" x14ac:dyDescent="0.35">
      <c r="A85" s="11" t="s">
        <v>206</v>
      </c>
      <c r="B85" s="21" t="s">
        <v>207</v>
      </c>
      <c r="C85" s="11" t="s">
        <v>86</v>
      </c>
      <c r="D85" s="18">
        <v>8864.7000000000007</v>
      </c>
      <c r="E85" s="22">
        <v>15</v>
      </c>
      <c r="F85" s="23">
        <v>4087.8</v>
      </c>
      <c r="G85" s="18"/>
      <c r="H85" s="18"/>
      <c r="I85" s="18"/>
      <c r="J85" s="18"/>
      <c r="K85" s="18"/>
      <c r="L85" s="18"/>
      <c r="M85" s="18"/>
      <c r="N85" s="29">
        <v>25.33</v>
      </c>
      <c r="O85" s="18"/>
      <c r="P85" s="18">
        <f t="shared" si="49"/>
        <v>12927.170000000002</v>
      </c>
      <c r="Q85" s="18"/>
      <c r="R85" s="18"/>
      <c r="S85" s="18">
        <v>1834.9</v>
      </c>
      <c r="T85" s="26">
        <v>-7.0000000000000007E-2</v>
      </c>
      <c r="U85" s="18"/>
      <c r="V85" s="24">
        <f t="shared" si="50"/>
        <v>1019.44</v>
      </c>
      <c r="W85" s="24">
        <f t="shared" si="56"/>
        <v>470.1</v>
      </c>
      <c r="X85" s="18">
        <f t="shared" ref="X85" si="59">SUM(S85:W85)+G85</f>
        <v>3324.3700000000003</v>
      </c>
      <c r="Y85" s="25">
        <f t="shared" si="52"/>
        <v>9602.8000000000011</v>
      </c>
      <c r="Z85" s="30">
        <v>556.63</v>
      </c>
      <c r="AA85" s="18">
        <f t="shared" si="53"/>
        <v>1817.26</v>
      </c>
      <c r="AB85" s="18">
        <f t="shared" si="57"/>
        <v>838</v>
      </c>
      <c r="AC85" s="27">
        <f t="shared" si="54"/>
        <v>177.29</v>
      </c>
      <c r="AD85" s="27">
        <f t="shared" si="58"/>
        <v>81.760000000000005</v>
      </c>
      <c r="AE85" s="28">
        <f t="shared" si="55"/>
        <v>3389.18</v>
      </c>
    </row>
    <row r="86" spans="1:31" ht="33" x14ac:dyDescent="0.35">
      <c r="A86" s="11" t="s">
        <v>208</v>
      </c>
      <c r="B86" s="21" t="s">
        <v>209</v>
      </c>
      <c r="C86" s="11" t="s">
        <v>103</v>
      </c>
      <c r="D86" s="18">
        <f>8864.7/15*11</f>
        <v>6500.7800000000007</v>
      </c>
      <c r="E86" s="22">
        <v>11</v>
      </c>
      <c r="F86" s="23">
        <v>4087.8</v>
      </c>
      <c r="G86" s="18"/>
      <c r="H86" s="18"/>
      <c r="I86" s="18"/>
      <c r="J86" s="18"/>
      <c r="K86" s="18"/>
      <c r="L86" s="18"/>
      <c r="M86" s="18"/>
      <c r="N86" s="29"/>
      <c r="O86" s="18"/>
      <c r="P86" s="18">
        <f t="shared" si="49"/>
        <v>10588.580000000002</v>
      </c>
      <c r="Q86" s="18"/>
      <c r="R86" s="18"/>
      <c r="S86" s="18">
        <v>1329.97</v>
      </c>
      <c r="T86" s="18">
        <v>7.0000000000000007E-2</v>
      </c>
      <c r="U86" s="18"/>
      <c r="V86" s="24">
        <v>1019.44</v>
      </c>
      <c r="W86" s="24">
        <f t="shared" si="56"/>
        <v>470.1</v>
      </c>
      <c r="X86" s="18">
        <f t="shared" si="51"/>
        <v>2819.58</v>
      </c>
      <c r="Y86" s="25">
        <f t="shared" si="52"/>
        <v>7769.0000000000018</v>
      </c>
      <c r="Z86" s="30">
        <v>556.63</v>
      </c>
      <c r="AA86" s="18">
        <v>1817.26</v>
      </c>
      <c r="AB86" s="18">
        <f t="shared" si="57"/>
        <v>838</v>
      </c>
      <c r="AC86" s="27">
        <v>177.29</v>
      </c>
      <c r="AD86" s="27">
        <f t="shared" si="58"/>
        <v>81.760000000000005</v>
      </c>
      <c r="AE86" s="28">
        <f t="shared" si="55"/>
        <v>3389.18</v>
      </c>
    </row>
    <row r="87" spans="1:31" ht="48.75" x14ac:dyDescent="0.35">
      <c r="A87" s="11" t="s">
        <v>210</v>
      </c>
      <c r="B87" s="21" t="s">
        <v>211</v>
      </c>
      <c r="C87" s="11" t="s">
        <v>173</v>
      </c>
      <c r="D87" s="18">
        <v>8864.7000000000007</v>
      </c>
      <c r="E87" s="22">
        <v>15</v>
      </c>
      <c r="F87" s="23">
        <v>4087.8</v>
      </c>
      <c r="G87" s="18"/>
      <c r="H87" s="18"/>
      <c r="I87" s="18"/>
      <c r="J87" s="18"/>
      <c r="K87" s="18"/>
      <c r="L87" s="18"/>
      <c r="M87" s="18"/>
      <c r="N87" s="29"/>
      <c r="O87" s="18"/>
      <c r="P87" s="18">
        <f t="shared" si="49"/>
        <v>12952.5</v>
      </c>
      <c r="Q87" s="18"/>
      <c r="R87" s="18"/>
      <c r="S87" s="18">
        <v>1834.9</v>
      </c>
      <c r="T87" s="18">
        <v>0.06</v>
      </c>
      <c r="U87" s="18"/>
      <c r="V87" s="24">
        <f t="shared" si="50"/>
        <v>1019.44</v>
      </c>
      <c r="W87" s="24">
        <f t="shared" si="56"/>
        <v>470.1</v>
      </c>
      <c r="X87" s="18">
        <f t="shared" si="51"/>
        <v>3324.5</v>
      </c>
      <c r="Y87" s="25">
        <f t="shared" si="52"/>
        <v>9628</v>
      </c>
      <c r="Z87" s="30">
        <v>556.63</v>
      </c>
      <c r="AA87" s="18">
        <f t="shared" si="53"/>
        <v>1817.26</v>
      </c>
      <c r="AB87" s="18">
        <f t="shared" si="57"/>
        <v>838</v>
      </c>
      <c r="AC87" s="27">
        <f t="shared" si="54"/>
        <v>177.29</v>
      </c>
      <c r="AD87" s="27">
        <f t="shared" si="58"/>
        <v>81.760000000000005</v>
      </c>
      <c r="AE87" s="28">
        <f t="shared" si="55"/>
        <v>3389.18</v>
      </c>
    </row>
    <row r="88" spans="1:31" ht="18.75" x14ac:dyDescent="0.3">
      <c r="A88" s="17" t="s">
        <v>43</v>
      </c>
      <c r="B88" s="32"/>
      <c r="C88" s="33"/>
      <c r="D88" s="34">
        <f>SUM(D67:D87)</f>
        <v>182087.13000000003</v>
      </c>
      <c r="E88" s="34"/>
      <c r="F88" s="34">
        <f>SUM(F67:F87)</f>
        <v>81076.450000000026</v>
      </c>
      <c r="G88" s="34">
        <f>SUM(G67:G87)</f>
        <v>10007.68</v>
      </c>
      <c r="H88" s="34">
        <f>SUM(H67:H87)</f>
        <v>0</v>
      </c>
      <c r="I88" s="34"/>
      <c r="J88" s="34"/>
      <c r="K88" s="34"/>
      <c r="L88" s="34"/>
      <c r="M88" s="34"/>
      <c r="N88" s="34">
        <f t="shared" ref="N88:AE88" si="60">SUM(N67:N87)</f>
        <v>38</v>
      </c>
      <c r="O88" s="34">
        <f t="shared" si="60"/>
        <v>0</v>
      </c>
      <c r="P88" s="34">
        <f t="shared" si="60"/>
        <v>263125.58</v>
      </c>
      <c r="Q88" s="34">
        <f t="shared" si="60"/>
        <v>0</v>
      </c>
      <c r="R88" s="34">
        <f t="shared" si="60"/>
        <v>0</v>
      </c>
      <c r="S88" s="34">
        <f t="shared" si="60"/>
        <v>36198.46</v>
      </c>
      <c r="T88" s="34">
        <f t="shared" si="60"/>
        <v>4.9999999999999989E-2</v>
      </c>
      <c r="U88" s="34">
        <f t="shared" si="60"/>
        <v>0</v>
      </c>
      <c r="V88" s="34">
        <f t="shared" si="60"/>
        <v>21325.460000000003</v>
      </c>
      <c r="W88" s="34">
        <f t="shared" si="60"/>
        <v>9323.840000000002</v>
      </c>
      <c r="X88" s="34">
        <f t="shared" si="60"/>
        <v>76855.489999999991</v>
      </c>
      <c r="Y88" s="34">
        <f t="shared" si="60"/>
        <v>186270.09000000003</v>
      </c>
      <c r="Z88" s="34">
        <f t="shared" si="60"/>
        <v>11668.259999999997</v>
      </c>
      <c r="AA88" s="34">
        <f t="shared" si="60"/>
        <v>38014.899999999994</v>
      </c>
      <c r="AB88" s="34">
        <f>SUM(AB67:AB87)</f>
        <v>16620.71</v>
      </c>
      <c r="AC88" s="34">
        <f t="shared" si="60"/>
        <v>3708.7099999999996</v>
      </c>
      <c r="AD88" s="34">
        <f>SUM(AD67:AD87)</f>
        <v>1621.59</v>
      </c>
      <c r="AE88" s="34">
        <f t="shared" si="60"/>
        <v>70012.579999999987</v>
      </c>
    </row>
    <row r="89" spans="1:31" ht="18.75" x14ac:dyDescent="0.3">
      <c r="A89" s="35"/>
      <c r="B89" s="35"/>
      <c r="C89" s="35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53"/>
      <c r="Z89" s="20"/>
      <c r="AA89" s="20"/>
      <c r="AB89" s="20"/>
      <c r="AC89" s="20"/>
      <c r="AD89" s="20"/>
      <c r="AE89" s="20"/>
    </row>
    <row r="90" spans="1:31" ht="18.75" x14ac:dyDescent="0.3">
      <c r="A90" s="35"/>
      <c r="B90" s="54" t="s">
        <v>212</v>
      </c>
      <c r="C90" s="35"/>
      <c r="D90" s="55">
        <f t="shared" ref="D90:AE90" si="61">D10+D26+D34+D56+D64+D88</f>
        <v>566648.25</v>
      </c>
      <c r="E90" s="55">
        <f t="shared" si="61"/>
        <v>75</v>
      </c>
      <c r="F90" s="55">
        <f t="shared" si="61"/>
        <v>259823.34000000003</v>
      </c>
      <c r="G90" s="55">
        <f t="shared" si="61"/>
        <v>63816.41</v>
      </c>
      <c r="H90" s="55" t="e">
        <f t="shared" si="61"/>
        <v>#REF!</v>
      </c>
      <c r="I90" s="55">
        <f t="shared" si="61"/>
        <v>8099.45</v>
      </c>
      <c r="J90" s="55">
        <f t="shared" si="61"/>
        <v>2742.58</v>
      </c>
      <c r="K90" s="55">
        <f t="shared" si="61"/>
        <v>112.95</v>
      </c>
      <c r="L90" s="55">
        <f t="shared" si="61"/>
        <v>0</v>
      </c>
      <c r="M90" s="55">
        <f t="shared" si="61"/>
        <v>0</v>
      </c>
      <c r="N90" s="55">
        <f t="shared" si="61"/>
        <v>374.66999999999996</v>
      </c>
      <c r="O90" s="55">
        <f t="shared" si="61"/>
        <v>0</v>
      </c>
      <c r="P90" s="55">
        <f t="shared" si="61"/>
        <v>826096.92000000016</v>
      </c>
      <c r="Q90" s="55">
        <f t="shared" si="61"/>
        <v>0</v>
      </c>
      <c r="R90" s="55">
        <f t="shared" si="61"/>
        <v>0</v>
      </c>
      <c r="S90" s="55">
        <f t="shared" si="61"/>
        <v>121722.13999999998</v>
      </c>
      <c r="T90" s="55">
        <f t="shared" si="61"/>
        <v>1.18</v>
      </c>
      <c r="U90" s="55">
        <f t="shared" si="61"/>
        <v>3822.69</v>
      </c>
      <c r="V90" s="55">
        <f t="shared" si="61"/>
        <v>65757.850000000006</v>
      </c>
      <c r="W90" s="55">
        <f t="shared" si="61"/>
        <v>29879.780000000006</v>
      </c>
      <c r="X90" s="55">
        <f t="shared" si="61"/>
        <v>295955.03000000003</v>
      </c>
      <c r="Y90" s="55">
        <f t="shared" si="61"/>
        <v>530141.89000000013</v>
      </c>
      <c r="Z90" s="55">
        <f t="shared" si="61"/>
        <v>34807.019999999997</v>
      </c>
      <c r="AA90" s="55">
        <f t="shared" si="61"/>
        <v>117220.52999999998</v>
      </c>
      <c r="AB90" s="55">
        <f t="shared" si="61"/>
        <v>53263.89</v>
      </c>
      <c r="AC90" s="55">
        <f t="shared" si="61"/>
        <v>11436.06</v>
      </c>
      <c r="AD90" s="55">
        <f t="shared" si="61"/>
        <v>5196.5499999999993</v>
      </c>
      <c r="AE90" s="55">
        <f t="shared" si="61"/>
        <v>216727.5</v>
      </c>
    </row>
    <row r="91" spans="1:31" ht="18.75" x14ac:dyDescent="0.3">
      <c r="A91" s="35"/>
      <c r="B91" s="35"/>
      <c r="C91" s="35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6"/>
      <c r="Y91" s="19"/>
      <c r="Z91" s="56"/>
      <c r="AA91" s="56"/>
      <c r="AB91" s="56"/>
      <c r="AC91" s="20"/>
      <c r="AD91" s="20"/>
      <c r="AE91" s="20"/>
    </row>
    <row r="92" spans="1:31" ht="30" x14ac:dyDescent="0.25">
      <c r="A92" s="9"/>
      <c r="B92" s="10" t="s">
        <v>213</v>
      </c>
      <c r="C92" s="9"/>
      <c r="D92" s="3">
        <f>D7+D8+D9+D13+D14+D15+D16+D17+D18+D19+D20+D21+D22+D23+D24+D25+D29+D30+D31+D32+D33+D38+D39+9037.65+D41+D42+D43+D44+D45+D46+D47+D48+D49+D50+D51+D52+D53+D54+D55+D59+D60+D61+D62+D63+D67+D68+5952.3+D70+D71+D72+D73+D74+D75+D76+D77+D78+D79+D80+8864.7+D82+D83+D84+D85+8864.7+D87</f>
        <v>571807.49999999988</v>
      </c>
      <c r="E92" s="3">
        <f>D92*17.5%</f>
        <v>100066.31249999997</v>
      </c>
      <c r="F92" s="3">
        <f>F7+F8+F9+F13+F14+F15+F16+F17+F18+F19+F20+F21+F22+F23+F24+F25+F29+F30+F31+F32+F33+F38+F39+F40+F41+F42+F43+F48+F49+F50+F51+F44+F45+F46+F47+F52+F53+F54+F55+F59+F60+F61+F62+F63+F67+F68+F69+F70+F71+F72+F73+F74+F75+F76+F77+F78+F79+F80+F81+F82+F83+F84+F85+F86+F87</f>
        <v>259823.33999999988</v>
      </c>
      <c r="G92" s="3">
        <f>F92*17.5%</f>
        <v>45469.084499999975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Y92" s="8"/>
      <c r="Z92" s="1"/>
      <c r="AA92" s="3"/>
      <c r="AB92" s="3"/>
      <c r="AC92" s="1"/>
      <c r="AD92" s="1"/>
      <c r="AE92" s="1"/>
    </row>
    <row r="93" spans="1:31" ht="30" x14ac:dyDescent="0.25">
      <c r="A93" s="9"/>
      <c r="B93" s="10" t="s">
        <v>214</v>
      </c>
      <c r="C93" s="9"/>
      <c r="D93" s="3">
        <f>D92</f>
        <v>571807.49999999988</v>
      </c>
      <c r="E93" s="3">
        <f>D93*3%</f>
        <v>17154.224999999995</v>
      </c>
      <c r="F93" s="3">
        <f>F92</f>
        <v>259823.33999999988</v>
      </c>
      <c r="G93" s="3">
        <f>F93*3%</f>
        <v>7794.7001999999957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"/>
      <c r="Z93" s="1"/>
      <c r="AA93" s="1"/>
      <c r="AB93" s="1"/>
      <c r="AC93" s="1"/>
      <c r="AD93" s="1"/>
      <c r="AE93" s="1"/>
    </row>
    <row r="94" spans="1:31" ht="15.75" x14ac:dyDescent="0.25">
      <c r="A94" s="9"/>
      <c r="B94" s="9"/>
      <c r="C94" s="9"/>
      <c r="D94" s="1"/>
      <c r="E94" s="3">
        <f>SUM(E92:E93)</f>
        <v>117220.53749999996</v>
      </c>
      <c r="F94" s="3"/>
      <c r="G94" s="3">
        <f>SUM(G92:G93)</f>
        <v>53263.784699999975</v>
      </c>
      <c r="H94" s="1"/>
      <c r="I94" s="1"/>
      <c r="J94" s="1"/>
      <c r="K94" s="1"/>
      <c r="L94" s="1"/>
      <c r="M94" s="1"/>
      <c r="N94" s="7"/>
      <c r="O94" s="1"/>
      <c r="P94" s="1"/>
      <c r="Q94" s="1"/>
      <c r="R94" s="1"/>
      <c r="S94" s="1"/>
      <c r="T94" s="1"/>
      <c r="U94" s="1"/>
      <c r="V94" s="1"/>
      <c r="W94" s="1"/>
      <c r="X94" s="1"/>
      <c r="Y94" s="2"/>
      <c r="Z94" s="1"/>
      <c r="AA94" s="1"/>
      <c r="AB94" s="1"/>
      <c r="AC94" s="1"/>
      <c r="AD94" s="1"/>
      <c r="AE94" s="1"/>
    </row>
    <row r="95" spans="1:31" ht="15.75" x14ac:dyDescent="0.25">
      <c r="A95" s="9"/>
      <c r="B95" s="9"/>
      <c r="C95" s="9"/>
      <c r="D95" s="1"/>
      <c r="E95" s="3"/>
      <c r="F95" s="3"/>
      <c r="G95" s="3"/>
      <c r="H95" s="1"/>
      <c r="I95" s="1"/>
      <c r="J95" s="1"/>
      <c r="K95" s="1"/>
      <c r="L95" s="1"/>
      <c r="M95" s="1"/>
      <c r="N95" s="7"/>
      <c r="O95" s="1"/>
      <c r="P95" s="1"/>
      <c r="Q95" s="1"/>
      <c r="R95" s="1"/>
      <c r="S95" s="1"/>
      <c r="T95" s="1"/>
      <c r="U95" s="1"/>
      <c r="V95" s="1"/>
      <c r="W95" s="1"/>
      <c r="X95" s="1"/>
      <c r="Y95" s="2"/>
      <c r="Z95" s="1"/>
      <c r="AA95" s="1"/>
      <c r="AB95" s="1"/>
      <c r="AC95" s="1"/>
      <c r="AD95" s="1"/>
      <c r="AE95" s="1"/>
    </row>
    <row r="96" spans="1:31" ht="15.75" x14ac:dyDescent="0.25">
      <c r="A96" s="9"/>
      <c r="B96" s="9"/>
      <c r="C96" s="9"/>
      <c r="D96" s="1"/>
      <c r="E96" s="3"/>
      <c r="F96" s="3"/>
      <c r="G96" s="3"/>
      <c r="H96" s="1"/>
      <c r="I96" s="1"/>
      <c r="J96" s="1"/>
      <c r="K96" s="1"/>
      <c r="L96" s="1"/>
      <c r="M96" s="1"/>
      <c r="N96" s="7"/>
      <c r="O96" s="1"/>
      <c r="P96" s="1"/>
      <c r="Q96" s="1"/>
      <c r="R96" s="1"/>
      <c r="S96" s="1"/>
      <c r="T96" s="1"/>
      <c r="U96" s="1"/>
      <c r="V96" s="1"/>
      <c r="W96" s="1"/>
      <c r="X96" s="1"/>
      <c r="Y96" s="2"/>
      <c r="Z96" s="1"/>
      <c r="AA96" s="1"/>
      <c r="AB96" s="1"/>
      <c r="AC96" s="1"/>
      <c r="AD96" s="1"/>
      <c r="AE96" s="1"/>
    </row>
    <row r="97" spans="1:31" ht="15.75" x14ac:dyDescent="0.25">
      <c r="A97" s="9"/>
      <c r="B97" s="9"/>
      <c r="C97" s="9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"/>
      <c r="Z97" s="1"/>
      <c r="AA97" s="1"/>
      <c r="AB97" s="1"/>
      <c r="AC97" s="1"/>
      <c r="AD97" s="1"/>
      <c r="AE97" s="1"/>
    </row>
    <row r="98" spans="1:31" ht="15.75" x14ac:dyDescent="0.25">
      <c r="A98" s="9"/>
      <c r="B98" s="9"/>
      <c r="C98" s="9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"/>
      <c r="Z98" s="1"/>
      <c r="AA98" s="1"/>
      <c r="AB98" s="1"/>
      <c r="AC98" s="1"/>
      <c r="AD98" s="1"/>
      <c r="AE98" s="1"/>
    </row>
    <row r="99" spans="1:31" ht="15.75" x14ac:dyDescent="0.25">
      <c r="A99" s="9"/>
      <c r="B99" s="9"/>
      <c r="C99" s="9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"/>
      <c r="Z99" s="1"/>
      <c r="AA99" s="1"/>
      <c r="AB99" s="1"/>
      <c r="AC99" s="1"/>
      <c r="AD99" s="1"/>
      <c r="AE99" s="1"/>
    </row>
    <row r="100" spans="1:31" ht="15.75" x14ac:dyDescent="0.25">
      <c r="A100" s="9"/>
      <c r="B100" s="9"/>
      <c r="C100" s="9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"/>
      <c r="Z100" s="1"/>
      <c r="AA100" s="1"/>
      <c r="AB100" s="1"/>
      <c r="AC100" s="1"/>
      <c r="AD100" s="1"/>
      <c r="AE100" s="1"/>
    </row>
    <row r="101" spans="1:31" ht="16.5" thickBot="1" x14ac:dyDescent="0.3">
      <c r="A101" s="9"/>
      <c r="B101" s="9"/>
      <c r="C101" s="9"/>
      <c r="D101" s="59"/>
      <c r="E101" s="59"/>
      <c r="F101" s="5"/>
      <c r="G101" s="5"/>
      <c r="H101" s="5"/>
      <c r="I101" s="5"/>
      <c r="J101" s="5"/>
      <c r="K101" s="5"/>
      <c r="L101" s="5"/>
      <c r="M101" s="5"/>
      <c r="N101" s="1"/>
      <c r="O101" s="1"/>
      <c r="P101" s="1"/>
      <c r="Q101" s="1"/>
      <c r="R101" s="1"/>
      <c r="S101" s="1"/>
      <c r="T101" s="1"/>
      <c r="U101" s="1"/>
      <c r="V101" s="60"/>
      <c r="W101" s="60"/>
      <c r="X101" s="60"/>
      <c r="Y101" s="2"/>
      <c r="Z101" s="1"/>
      <c r="AA101" s="1"/>
      <c r="AB101" s="1"/>
      <c r="AC101" s="1"/>
      <c r="AD101" s="1"/>
      <c r="AE101" s="1"/>
    </row>
    <row r="102" spans="1:31" x14ac:dyDescent="0.25">
      <c r="A102" s="9"/>
      <c r="B102" s="9"/>
      <c r="C102" s="9"/>
      <c r="D102" s="61" t="s">
        <v>215</v>
      </c>
      <c r="E102" s="60"/>
      <c r="F102" s="5"/>
      <c r="G102" s="5"/>
      <c r="H102" s="5"/>
      <c r="I102" s="5"/>
      <c r="J102" s="5"/>
      <c r="K102" s="5"/>
      <c r="L102" s="5"/>
      <c r="M102" s="5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62" t="s">
        <v>216</v>
      </c>
      <c r="Z102" s="62"/>
      <c r="AA102" s="5"/>
      <c r="AB102" s="5"/>
      <c r="AC102" s="1"/>
      <c r="AD102" s="1"/>
      <c r="AE102" s="1"/>
    </row>
    <row r="103" spans="1:31" ht="15.75" x14ac:dyDescent="0.25">
      <c r="A103" s="9"/>
      <c r="B103" s="9"/>
      <c r="C103" s="9"/>
      <c r="D103" t="s">
        <v>54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" t="s">
        <v>217</v>
      </c>
      <c r="Z103" s="1"/>
      <c r="AA103" s="1"/>
      <c r="AB103" s="1"/>
      <c r="AC103" s="1"/>
      <c r="AD103" s="1"/>
      <c r="AE103" s="1"/>
    </row>
    <row r="104" spans="1:31" ht="15.75" x14ac:dyDescent="0.25">
      <c r="A104" s="9"/>
      <c r="B104" s="9"/>
      <c r="C104" s="9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"/>
      <c r="Z104" s="1"/>
      <c r="AA104" s="1"/>
      <c r="AB104" s="1"/>
      <c r="AC104" s="1"/>
      <c r="AD104" s="1"/>
      <c r="AE104" s="1"/>
    </row>
  </sheetData>
  <mergeCells count="5">
    <mergeCell ref="A4:AE4"/>
    <mergeCell ref="D101:E101"/>
    <mergeCell ref="V101:X101"/>
    <mergeCell ref="D102:E102"/>
    <mergeCell ref="Y102:Z102"/>
  </mergeCells>
  <pageMargins left="0.7" right="0.7" top="0.75" bottom="0.75" header="0.3" footer="0.3"/>
  <pageSetup scale="1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CENDI Tlajomulco</dc:creator>
  <cp:lastModifiedBy>JOSE JAVIER RAMIREZ CASTRO</cp:lastModifiedBy>
  <cp:lastPrinted>2026-06-24T15:06:05Z</cp:lastPrinted>
  <dcterms:created xsi:type="dcterms:W3CDTF">2026-06-23T17:58:10Z</dcterms:created>
  <dcterms:modified xsi:type="dcterms:W3CDTF">2026-06-24T15:06:22Z</dcterms:modified>
</cp:coreProperties>
</file>