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Página Febrero, MARZO Y ABRIL\V-G (nóminas y plantilla)\Nóminas\"/>
    </mc:Choice>
  </mc:AlternateContent>
  <xr:revisionPtr revIDLastSave="0" documentId="8_{CB6A63A2-500D-4C3A-83D6-813BDF8608D9}" xr6:coauthVersionLast="43" xr6:coauthVersionMax="43" xr10:uidLastSave="{00000000-0000-0000-0000-000000000000}"/>
  <bookViews>
    <workbookView xWindow="-120" yWindow="-120" windowWidth="20640" windowHeight="11160" activeTab="1" xr2:uid="{AF022379-9F14-4AE3-BA04-9382FEF60F37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2" l="1"/>
  <c r="F70" i="2" s="1"/>
  <c r="F69" i="2"/>
  <c r="F71" i="2" s="1"/>
  <c r="E69" i="2"/>
  <c r="S64" i="2"/>
  <c r="P64" i="2"/>
  <c r="O64" i="2"/>
  <c r="N64" i="2"/>
  <c r="M64" i="2"/>
  <c r="L64" i="2"/>
  <c r="J64" i="2"/>
  <c r="I64" i="2"/>
  <c r="G64" i="2"/>
  <c r="E64" i="2"/>
  <c r="U63" i="2"/>
  <c r="U64" i="2" s="1"/>
  <c r="T63" i="2"/>
  <c r="V63" i="2" s="1"/>
  <c r="V64" i="2" s="1"/>
  <c r="P63" i="2"/>
  <c r="Q63" i="2" s="1"/>
  <c r="Q64" i="2" s="1"/>
  <c r="K63" i="2"/>
  <c r="K64" i="2" s="1"/>
  <c r="S60" i="2"/>
  <c r="O60" i="2"/>
  <c r="N60" i="2"/>
  <c r="M60" i="2"/>
  <c r="L60" i="2"/>
  <c r="J60" i="2"/>
  <c r="I60" i="2"/>
  <c r="H60" i="2"/>
  <c r="G60" i="2"/>
  <c r="E60" i="2"/>
  <c r="U59" i="2"/>
  <c r="T59" i="2"/>
  <c r="V59" i="2" s="1"/>
  <c r="P59" i="2"/>
  <c r="Q59" i="2" s="1"/>
  <c r="K59" i="2"/>
  <c r="R59" i="2" s="1"/>
  <c r="V58" i="2"/>
  <c r="Q58" i="2"/>
  <c r="K58" i="2"/>
  <c r="R58" i="2" s="1"/>
  <c r="V57" i="2"/>
  <c r="Q57" i="2"/>
  <c r="K57" i="2"/>
  <c r="R57" i="2" s="1"/>
  <c r="U56" i="2"/>
  <c r="T56" i="2"/>
  <c r="V56" i="2" s="1"/>
  <c r="P56" i="2"/>
  <c r="Q56" i="2" s="1"/>
  <c r="R56" i="2" s="1"/>
  <c r="K56" i="2"/>
  <c r="V55" i="2"/>
  <c r="U55" i="2"/>
  <c r="U60" i="2" s="1"/>
  <c r="P55" i="2"/>
  <c r="P60" i="2" s="1"/>
  <c r="K55" i="2"/>
  <c r="V54" i="2"/>
  <c r="Q54" i="2"/>
  <c r="K54" i="2"/>
  <c r="S51" i="2"/>
  <c r="O51" i="2"/>
  <c r="N51" i="2"/>
  <c r="M51" i="2"/>
  <c r="L51" i="2"/>
  <c r="J51" i="2"/>
  <c r="I51" i="2"/>
  <c r="H51" i="2"/>
  <c r="G51" i="2"/>
  <c r="E51" i="2"/>
  <c r="V50" i="2"/>
  <c r="R50" i="2"/>
  <c r="Q50" i="2"/>
  <c r="K50" i="2"/>
  <c r="V49" i="2"/>
  <c r="R49" i="2"/>
  <c r="Q49" i="2"/>
  <c r="K49" i="2"/>
  <c r="V48" i="2"/>
  <c r="R48" i="2"/>
  <c r="Q48" i="2"/>
  <c r="K48" i="2"/>
  <c r="U47" i="2"/>
  <c r="V47" i="2" s="1"/>
  <c r="P47" i="2"/>
  <c r="Q47" i="2" s="1"/>
  <c r="K47" i="2"/>
  <c r="U46" i="2"/>
  <c r="V46" i="2" s="1"/>
  <c r="Q46" i="2"/>
  <c r="R46" i="2" s="1"/>
  <c r="P46" i="2"/>
  <c r="K46" i="2"/>
  <c r="V45" i="2"/>
  <c r="R45" i="2"/>
  <c r="Q45" i="2"/>
  <c r="K45" i="2"/>
  <c r="V44" i="2"/>
  <c r="R44" i="2"/>
  <c r="Q44" i="2"/>
  <c r="K44" i="2"/>
  <c r="V43" i="2"/>
  <c r="R43" i="2"/>
  <c r="Q43" i="2"/>
  <c r="K43" i="2"/>
  <c r="U42" i="2"/>
  <c r="V42" i="2" s="1"/>
  <c r="T42" i="2"/>
  <c r="P42" i="2"/>
  <c r="Q42" i="2" s="1"/>
  <c r="R42" i="2" s="1"/>
  <c r="K42" i="2"/>
  <c r="U41" i="2"/>
  <c r="T41" i="2"/>
  <c r="V41" i="2" s="1"/>
  <c r="P41" i="2"/>
  <c r="Q41" i="2" s="1"/>
  <c r="K41" i="2"/>
  <c r="V40" i="2"/>
  <c r="Q40" i="2"/>
  <c r="K40" i="2"/>
  <c r="R40" i="2" s="1"/>
  <c r="U39" i="2"/>
  <c r="T39" i="2"/>
  <c r="V39" i="2" s="1"/>
  <c r="P39" i="2"/>
  <c r="Q39" i="2" s="1"/>
  <c r="R39" i="2" s="1"/>
  <c r="K39" i="2"/>
  <c r="V38" i="2"/>
  <c r="U38" i="2"/>
  <c r="T38" i="2"/>
  <c r="Q38" i="2"/>
  <c r="R38" i="2" s="1"/>
  <c r="P38" i="2"/>
  <c r="K38" i="2"/>
  <c r="U37" i="2"/>
  <c r="V37" i="2" s="1"/>
  <c r="T37" i="2"/>
  <c r="P37" i="2"/>
  <c r="Q37" i="2" s="1"/>
  <c r="K37" i="2"/>
  <c r="R37" i="2" s="1"/>
  <c r="V36" i="2"/>
  <c r="Q36" i="2"/>
  <c r="R36" i="2" s="1"/>
  <c r="K36" i="2"/>
  <c r="U35" i="2"/>
  <c r="U51" i="2" s="1"/>
  <c r="T35" i="2"/>
  <c r="V35" i="2" s="1"/>
  <c r="P35" i="2"/>
  <c r="Q35" i="2" s="1"/>
  <c r="Q51" i="2" s="1"/>
  <c r="K35" i="2"/>
  <c r="U34" i="2"/>
  <c r="T34" i="2"/>
  <c r="V34" i="2" s="1"/>
  <c r="V51" i="2" s="1"/>
  <c r="R34" i="2"/>
  <c r="Q34" i="2"/>
  <c r="P34" i="2"/>
  <c r="K34" i="2"/>
  <c r="K51" i="2" s="1"/>
  <c r="S30" i="2"/>
  <c r="O30" i="2"/>
  <c r="N30" i="2"/>
  <c r="M30" i="2"/>
  <c r="L30" i="2"/>
  <c r="J30" i="2"/>
  <c r="I30" i="2"/>
  <c r="G30" i="2"/>
  <c r="E30" i="2"/>
  <c r="V29" i="2"/>
  <c r="Q29" i="2"/>
  <c r="K29" i="2"/>
  <c r="R29" i="2" s="1"/>
  <c r="V28" i="2"/>
  <c r="T28" i="2"/>
  <c r="Q28" i="2"/>
  <c r="K28" i="2"/>
  <c r="R28" i="2" s="1"/>
  <c r="U27" i="2"/>
  <c r="T27" i="2"/>
  <c r="V27" i="2" s="1"/>
  <c r="R27" i="2"/>
  <c r="Q27" i="2"/>
  <c r="P27" i="2"/>
  <c r="K27" i="2"/>
  <c r="K30" i="2" s="1"/>
  <c r="V26" i="2"/>
  <c r="U26" i="2"/>
  <c r="T26" i="2"/>
  <c r="Q26" i="2"/>
  <c r="R26" i="2" s="1"/>
  <c r="P26" i="2"/>
  <c r="K26" i="2"/>
  <c r="U25" i="2"/>
  <c r="U30" i="2" s="1"/>
  <c r="T25" i="2"/>
  <c r="T30" i="2" s="1"/>
  <c r="P25" i="2"/>
  <c r="P30" i="2" s="1"/>
  <c r="K25" i="2"/>
  <c r="S22" i="2"/>
  <c r="O22" i="2"/>
  <c r="N22" i="2"/>
  <c r="M22" i="2"/>
  <c r="M67" i="2" s="1"/>
  <c r="L22" i="2"/>
  <c r="L67" i="2" s="1"/>
  <c r="J22" i="2"/>
  <c r="I22" i="2"/>
  <c r="I67" i="2" s="1"/>
  <c r="G22" i="2"/>
  <c r="G67" i="2" s="1"/>
  <c r="E22" i="2"/>
  <c r="V21" i="2"/>
  <c r="Q21" i="2"/>
  <c r="R21" i="2" s="1"/>
  <c r="K21" i="2"/>
  <c r="V20" i="2"/>
  <c r="Q20" i="2"/>
  <c r="R20" i="2" s="1"/>
  <c r="K20" i="2"/>
  <c r="V19" i="2"/>
  <c r="Q19" i="2"/>
  <c r="R19" i="2" s="1"/>
  <c r="K19" i="2"/>
  <c r="U18" i="2"/>
  <c r="T18" i="2"/>
  <c r="V18" i="2" s="1"/>
  <c r="P18" i="2"/>
  <c r="Q18" i="2" s="1"/>
  <c r="K18" i="2"/>
  <c r="U17" i="2"/>
  <c r="T17" i="2"/>
  <c r="V17" i="2" s="1"/>
  <c r="R17" i="2"/>
  <c r="Q17" i="2"/>
  <c r="P17" i="2"/>
  <c r="U16" i="2"/>
  <c r="V16" i="2" s="1"/>
  <c r="T16" i="2"/>
  <c r="P16" i="2"/>
  <c r="Q16" i="2" s="1"/>
  <c r="K16" i="2"/>
  <c r="V15" i="2"/>
  <c r="Q15" i="2"/>
  <c r="R15" i="2" s="1"/>
  <c r="K15" i="2"/>
  <c r="V14" i="2"/>
  <c r="Q14" i="2"/>
  <c r="R14" i="2" s="1"/>
  <c r="K14" i="2"/>
  <c r="V13" i="2"/>
  <c r="Q13" i="2"/>
  <c r="R13" i="2" s="1"/>
  <c r="K13" i="2"/>
  <c r="U12" i="2"/>
  <c r="U22" i="2" s="1"/>
  <c r="T12" i="2"/>
  <c r="T22" i="2" s="1"/>
  <c r="P12" i="2"/>
  <c r="Q12" i="2" s="1"/>
  <c r="K12" i="2"/>
  <c r="K22" i="2" s="1"/>
  <c r="S9" i="2"/>
  <c r="S67" i="2" s="1"/>
  <c r="P9" i="2"/>
  <c r="O9" i="2"/>
  <c r="O67" i="2" s="1"/>
  <c r="N9" i="2"/>
  <c r="N67" i="2" s="1"/>
  <c r="M9" i="2"/>
  <c r="L9" i="2"/>
  <c r="J9" i="2"/>
  <c r="J67" i="2" s="1"/>
  <c r="I9" i="2"/>
  <c r="G9" i="2"/>
  <c r="E9" i="2"/>
  <c r="E67" i="2" s="1"/>
  <c r="V8" i="2"/>
  <c r="Q8" i="2"/>
  <c r="K8" i="2"/>
  <c r="R8" i="2" s="1"/>
  <c r="U7" i="2"/>
  <c r="U9" i="2" s="1"/>
  <c r="T7" i="2"/>
  <c r="V7" i="2" s="1"/>
  <c r="V9" i="2" s="1"/>
  <c r="R7" i="2"/>
  <c r="Q7" i="2"/>
  <c r="Q9" i="2" s="1"/>
  <c r="P7" i="2"/>
  <c r="K7" i="2"/>
  <c r="F69" i="1"/>
  <c r="E69" i="1"/>
  <c r="E70" i="1" s="1"/>
  <c r="F70" i="1" s="1"/>
  <c r="S64" i="1"/>
  <c r="O64" i="1"/>
  <c r="N64" i="1"/>
  <c r="M64" i="1"/>
  <c r="L64" i="1"/>
  <c r="J64" i="1"/>
  <c r="I64" i="1"/>
  <c r="G64" i="1"/>
  <c r="E64" i="1"/>
  <c r="U63" i="1"/>
  <c r="U64" i="1" s="1"/>
  <c r="T63" i="1"/>
  <c r="V63" i="1" s="1"/>
  <c r="V64" i="1" s="1"/>
  <c r="P63" i="1"/>
  <c r="Q63" i="1" s="1"/>
  <c r="Q64" i="1" s="1"/>
  <c r="K63" i="1"/>
  <c r="K64" i="1" s="1"/>
  <c r="S60" i="1"/>
  <c r="O60" i="1"/>
  <c r="N60" i="1"/>
  <c r="M60" i="1"/>
  <c r="L60" i="1"/>
  <c r="J60" i="1"/>
  <c r="I60" i="1"/>
  <c r="H60" i="1"/>
  <c r="G60" i="1"/>
  <c r="E60" i="1"/>
  <c r="U59" i="1"/>
  <c r="T59" i="1"/>
  <c r="V59" i="1" s="1"/>
  <c r="P59" i="1"/>
  <c r="P60" i="1" s="1"/>
  <c r="K59" i="1"/>
  <c r="V58" i="1"/>
  <c r="Q58" i="1"/>
  <c r="K58" i="1"/>
  <c r="R58" i="1" s="1"/>
  <c r="V57" i="1"/>
  <c r="Q57" i="1"/>
  <c r="K57" i="1"/>
  <c r="R57" i="1" s="1"/>
  <c r="U56" i="1"/>
  <c r="T56" i="1"/>
  <c r="V56" i="1" s="1"/>
  <c r="P56" i="1"/>
  <c r="Q56" i="1" s="1"/>
  <c r="K56" i="1"/>
  <c r="K60" i="1" s="1"/>
  <c r="V55" i="1"/>
  <c r="U55" i="1"/>
  <c r="U60" i="1" s="1"/>
  <c r="Q55" i="1"/>
  <c r="R55" i="1" s="1"/>
  <c r="P55" i="1"/>
  <c r="K55" i="1"/>
  <c r="V54" i="1"/>
  <c r="R54" i="1"/>
  <c r="Q54" i="1"/>
  <c r="K54" i="1"/>
  <c r="S51" i="1"/>
  <c r="O51" i="1"/>
  <c r="N51" i="1"/>
  <c r="M51" i="1"/>
  <c r="L51" i="1"/>
  <c r="J51" i="1"/>
  <c r="I51" i="1"/>
  <c r="H51" i="1"/>
  <c r="G51" i="1"/>
  <c r="E51" i="1"/>
  <c r="V50" i="1"/>
  <c r="R50" i="1"/>
  <c r="Q50" i="1"/>
  <c r="K50" i="1"/>
  <c r="V49" i="1"/>
  <c r="R49" i="1"/>
  <c r="Q49" i="1"/>
  <c r="K49" i="1"/>
  <c r="V48" i="1"/>
  <c r="R48" i="1"/>
  <c r="Q48" i="1"/>
  <c r="K48" i="1"/>
  <c r="V47" i="1"/>
  <c r="U47" i="1"/>
  <c r="P47" i="1"/>
  <c r="Q47" i="1" s="1"/>
  <c r="K47" i="1"/>
  <c r="R47" i="1" s="1"/>
  <c r="U46" i="1"/>
  <c r="V46" i="1" s="1"/>
  <c r="R46" i="1"/>
  <c r="Q46" i="1"/>
  <c r="P46" i="1"/>
  <c r="K46" i="1"/>
  <c r="V45" i="1"/>
  <c r="R45" i="1"/>
  <c r="Q45" i="1"/>
  <c r="K45" i="1"/>
  <c r="V44" i="1"/>
  <c r="R44" i="1"/>
  <c r="Q44" i="1"/>
  <c r="K44" i="1"/>
  <c r="V43" i="1"/>
  <c r="R43" i="1"/>
  <c r="Q43" i="1"/>
  <c r="K43" i="1"/>
  <c r="V42" i="1"/>
  <c r="U42" i="1"/>
  <c r="T42" i="1"/>
  <c r="Q42" i="1"/>
  <c r="P42" i="1"/>
  <c r="K42" i="1"/>
  <c r="R42" i="1" s="1"/>
  <c r="U41" i="1"/>
  <c r="U51" i="1" s="1"/>
  <c r="T41" i="1"/>
  <c r="V41" i="1" s="1"/>
  <c r="P41" i="1"/>
  <c r="Q41" i="1" s="1"/>
  <c r="K41" i="1"/>
  <c r="V40" i="1"/>
  <c r="Q40" i="1"/>
  <c r="K40" i="1"/>
  <c r="R40" i="1" s="1"/>
  <c r="U39" i="1"/>
  <c r="T39" i="1"/>
  <c r="V39" i="1" s="1"/>
  <c r="Q39" i="1"/>
  <c r="P39" i="1"/>
  <c r="K39" i="1"/>
  <c r="R39" i="1" s="1"/>
  <c r="V38" i="1"/>
  <c r="U38" i="1"/>
  <c r="T38" i="1"/>
  <c r="R38" i="1"/>
  <c r="Q38" i="1"/>
  <c r="P38" i="1"/>
  <c r="K38" i="1"/>
  <c r="V37" i="1"/>
  <c r="U37" i="1"/>
  <c r="T37" i="1"/>
  <c r="Q37" i="1"/>
  <c r="R37" i="1" s="1"/>
  <c r="P37" i="1"/>
  <c r="P51" i="1" s="1"/>
  <c r="V36" i="1"/>
  <c r="Q36" i="1"/>
  <c r="K36" i="1"/>
  <c r="R36" i="1" s="1"/>
  <c r="U35" i="1"/>
  <c r="T35" i="1"/>
  <c r="V35" i="1" s="1"/>
  <c r="Q35" i="1"/>
  <c r="P35" i="1"/>
  <c r="K35" i="1"/>
  <c r="R35" i="1" s="1"/>
  <c r="V34" i="1"/>
  <c r="U34" i="1"/>
  <c r="T34" i="1"/>
  <c r="R34" i="1"/>
  <c r="Q34" i="1"/>
  <c r="P34" i="1"/>
  <c r="K34" i="1"/>
  <c r="K51" i="1" s="1"/>
  <c r="S30" i="1"/>
  <c r="O30" i="1"/>
  <c r="N30" i="1"/>
  <c r="M30" i="1"/>
  <c r="L30" i="1"/>
  <c r="J30" i="1"/>
  <c r="I30" i="1"/>
  <c r="G30" i="1"/>
  <c r="E30" i="1"/>
  <c r="V29" i="1"/>
  <c r="R29" i="1"/>
  <c r="Q29" i="1"/>
  <c r="K29" i="1"/>
  <c r="V28" i="1"/>
  <c r="T28" i="1"/>
  <c r="Q28" i="1"/>
  <c r="K28" i="1"/>
  <c r="R28" i="1" s="1"/>
  <c r="V27" i="1"/>
  <c r="U27" i="1"/>
  <c r="T27" i="1"/>
  <c r="R27" i="1"/>
  <c r="Q27" i="1"/>
  <c r="P27" i="1"/>
  <c r="K27" i="1"/>
  <c r="V26" i="1"/>
  <c r="U26" i="1"/>
  <c r="T26" i="1"/>
  <c r="Q26" i="1"/>
  <c r="P26" i="1"/>
  <c r="K26" i="1"/>
  <c r="R26" i="1" s="1"/>
  <c r="U25" i="1"/>
  <c r="U30" i="1" s="1"/>
  <c r="T25" i="1"/>
  <c r="T30" i="1" s="1"/>
  <c r="P25" i="1"/>
  <c r="P30" i="1" s="1"/>
  <c r="K25" i="1"/>
  <c r="S22" i="1"/>
  <c r="O22" i="1"/>
  <c r="N22" i="1"/>
  <c r="M22" i="1"/>
  <c r="L22" i="1"/>
  <c r="J22" i="1"/>
  <c r="I22" i="1"/>
  <c r="G22" i="1"/>
  <c r="E22" i="1"/>
  <c r="V21" i="1"/>
  <c r="Q21" i="1"/>
  <c r="K21" i="1"/>
  <c r="R21" i="1" s="1"/>
  <c r="V20" i="1"/>
  <c r="Q20" i="1"/>
  <c r="K20" i="1"/>
  <c r="R20" i="1" s="1"/>
  <c r="V19" i="1"/>
  <c r="Q19" i="1"/>
  <c r="K19" i="1"/>
  <c r="R19" i="1" s="1"/>
  <c r="U18" i="1"/>
  <c r="T18" i="1"/>
  <c r="V18" i="1" s="1"/>
  <c r="P18" i="1"/>
  <c r="Q18" i="1" s="1"/>
  <c r="R18" i="1" s="1"/>
  <c r="U17" i="1"/>
  <c r="V17" i="1" s="1"/>
  <c r="T17" i="1"/>
  <c r="P17" i="1"/>
  <c r="Q17" i="1" s="1"/>
  <c r="K17" i="1"/>
  <c r="R17" i="1" s="1"/>
  <c r="U16" i="1"/>
  <c r="T16" i="1"/>
  <c r="V16" i="1" s="1"/>
  <c r="P16" i="1"/>
  <c r="Q16" i="1" s="1"/>
  <c r="K16" i="1"/>
  <c r="R16" i="1" s="1"/>
  <c r="V15" i="1"/>
  <c r="Q15" i="1"/>
  <c r="K15" i="1"/>
  <c r="R15" i="1" s="1"/>
  <c r="V14" i="1"/>
  <c r="Q14" i="1"/>
  <c r="K14" i="1"/>
  <c r="R14" i="1" s="1"/>
  <c r="V13" i="1"/>
  <c r="Q13" i="1"/>
  <c r="K13" i="1"/>
  <c r="R13" i="1" s="1"/>
  <c r="U12" i="1"/>
  <c r="U22" i="1" s="1"/>
  <c r="T12" i="1"/>
  <c r="V12" i="1" s="1"/>
  <c r="P12" i="1"/>
  <c r="Q12" i="1" s="1"/>
  <c r="K12" i="1"/>
  <c r="S9" i="1"/>
  <c r="S67" i="1" s="1"/>
  <c r="O9" i="1"/>
  <c r="O67" i="1" s="1"/>
  <c r="N9" i="1"/>
  <c r="N67" i="1" s="1"/>
  <c r="M9" i="1"/>
  <c r="M67" i="1" s="1"/>
  <c r="L9" i="1"/>
  <c r="L67" i="1" s="1"/>
  <c r="J9" i="1"/>
  <c r="J67" i="1" s="1"/>
  <c r="I9" i="1"/>
  <c r="I67" i="1" s="1"/>
  <c r="G9" i="1"/>
  <c r="G67" i="1" s="1"/>
  <c r="E9" i="1"/>
  <c r="E67" i="1" s="1"/>
  <c r="V8" i="1"/>
  <c r="Q8" i="1"/>
  <c r="K8" i="1"/>
  <c r="R8" i="1" s="1"/>
  <c r="V7" i="1"/>
  <c r="V9" i="1" s="1"/>
  <c r="U7" i="1"/>
  <c r="U9" i="1" s="1"/>
  <c r="T7" i="1"/>
  <c r="T9" i="1" s="1"/>
  <c r="Q7" i="1"/>
  <c r="Q9" i="1" s="1"/>
  <c r="P7" i="1"/>
  <c r="P9" i="1" s="1"/>
  <c r="K7" i="1"/>
  <c r="R9" i="2" l="1"/>
  <c r="Q22" i="2"/>
  <c r="R16" i="2"/>
  <c r="V60" i="2"/>
  <c r="U67" i="2"/>
  <c r="R18" i="2"/>
  <c r="R35" i="2"/>
  <c r="R51" i="2" s="1"/>
  <c r="R41" i="2"/>
  <c r="R47" i="2"/>
  <c r="K9" i="2"/>
  <c r="K67" i="2" s="1"/>
  <c r="T51" i="2"/>
  <c r="K60" i="2"/>
  <c r="T64" i="2"/>
  <c r="T9" i="2"/>
  <c r="Q25" i="2"/>
  <c r="Q30" i="2" s="1"/>
  <c r="V25" i="2"/>
  <c r="V30" i="2" s="1"/>
  <c r="R54" i="2"/>
  <c r="T60" i="2"/>
  <c r="V12" i="2"/>
  <c r="V22" i="2" s="1"/>
  <c r="V67" i="2" s="1"/>
  <c r="P22" i="2"/>
  <c r="P67" i="2" s="1"/>
  <c r="P51" i="2"/>
  <c r="Q55" i="2"/>
  <c r="R55" i="2" s="1"/>
  <c r="R12" i="2"/>
  <c r="R22" i="2" s="1"/>
  <c r="R63" i="2"/>
  <c r="R64" i="2" s="1"/>
  <c r="V51" i="1"/>
  <c r="Q22" i="1"/>
  <c r="Q67" i="1" s="1"/>
  <c r="R12" i="1"/>
  <c r="R22" i="1" s="1"/>
  <c r="Q51" i="1"/>
  <c r="Q60" i="1"/>
  <c r="U67" i="1"/>
  <c r="V22" i="1"/>
  <c r="R41" i="1"/>
  <c r="R51" i="1" s="1"/>
  <c r="V60" i="1"/>
  <c r="R59" i="1"/>
  <c r="R60" i="1" s="1"/>
  <c r="F71" i="1"/>
  <c r="T51" i="1"/>
  <c r="R56" i="1"/>
  <c r="P64" i="1"/>
  <c r="P67" i="1" s="1"/>
  <c r="T64" i="1"/>
  <c r="K22" i="1"/>
  <c r="R7" i="1"/>
  <c r="R9" i="1" s="1"/>
  <c r="K9" i="1"/>
  <c r="K67" i="1" s="1"/>
  <c r="P22" i="1"/>
  <c r="T22" i="1"/>
  <c r="Q25" i="1"/>
  <c r="Q30" i="1" s="1"/>
  <c r="V25" i="1"/>
  <c r="V30" i="1" s="1"/>
  <c r="V67" i="1" s="1"/>
  <c r="K30" i="1"/>
  <c r="Q59" i="1"/>
  <c r="T60" i="1"/>
  <c r="R63" i="1"/>
  <c r="R64" i="1" s="1"/>
  <c r="Q60" i="2" l="1"/>
  <c r="Q67" i="2" s="1"/>
  <c r="R60" i="2"/>
  <c r="R67" i="2" s="1"/>
  <c r="T67" i="2"/>
  <c r="R25" i="2"/>
  <c r="R30" i="2" s="1"/>
  <c r="R25" i="1"/>
  <c r="R30" i="1" s="1"/>
  <c r="R67" i="1"/>
  <c r="T67" i="1"/>
</calcChain>
</file>

<file path=xl/sharedStrings.xml><?xml version="1.0" encoding="utf-8"?>
<sst xmlns="http://schemas.openxmlformats.org/spreadsheetml/2006/main" count="342" uniqueCount="150">
  <si>
    <t>1RA QUINCENA MARZO  2019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</si>
  <si>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</si>
  <si>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</si>
  <si>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</si>
  <si>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</si>
  <si>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</si>
  <si>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</si>
  <si>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</si>
  <si>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</si>
  <si>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</si>
  <si>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</si>
  <si>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</si>
  <si>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</si>
  <si>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</si>
  <si>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</si>
  <si>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</si>
  <si>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</si>
  <si>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</si>
  <si>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</si>
  <si>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</si>
  <si>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</si>
  <si>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</si>
  <si>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</si>
  <si>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</si>
  <si>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</si>
  <si>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</si>
  <si>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</si>
  <si>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</si>
  <si>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</si>
  <si>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</si>
  <si>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</si>
  <si>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</si>
  <si>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</si>
  <si>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</si>
  <si>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</si>
  <si>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</si>
  <si>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</si>
  <si>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</si>
  <si>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</si>
  <si>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</si>
  <si>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</si>
  <si>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</si>
  <si>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</si>
  <si>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</si>
  <si>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</si>
  <si>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</si>
  <si>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</si>
  <si>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</si>
  <si>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</si>
  <si>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</si>
  <si>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</si>
  <si>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</si>
  <si>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</si>
  <si>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</si>
  <si>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</si>
  <si>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</si>
  <si>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</si>
  <si>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</si>
  <si>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</si>
  <si>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</si>
  <si>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</si>
  <si>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</si>
  <si>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</si>
  <si>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</si>
  <si>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</si>
  <si>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</si>
  <si>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</si>
  <si>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</si>
  <si>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 xml:space="preserve">Alvarado Solorio Estefania </t>
  </si>
  <si>
    <t>Terapista Fisico</t>
  </si>
  <si>
    <t>AF14</t>
  </si>
  <si>
    <t>Arriaga Gómez Mariana</t>
  </si>
  <si>
    <t>Terapeuta (DM)</t>
  </si>
  <si>
    <t>AF15</t>
  </si>
  <si>
    <t>Flores Lopez Marisol</t>
  </si>
  <si>
    <t>Terapista Físico</t>
  </si>
  <si>
    <t>AF16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</si>
  <si>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</si>
  <si>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</si>
  <si>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</si>
  <si>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</si>
  <si>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</si>
  <si>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</si>
  <si>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</si>
  <si>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</si>
  <si>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Guzmán Ana Karen</t>
  </si>
  <si>
    <t>AE18</t>
  </si>
  <si>
    <t>Moreno Cruz Cesar Roberto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</si>
  <si>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</si>
  <si>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</si>
  <si>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</si>
  <si>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</si>
  <si>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</si>
  <si>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</si>
  <si>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</si>
  <si>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</si>
  <si>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</si>
  <si>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</si>
  <si>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</si>
  <si>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</si>
  <si>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</si>
  <si>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</si>
  <si>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</si>
  <si>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</si>
  <si>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</si>
  <si>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Mora Mora Laura Monica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</si>
  <si>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</si>
  <si>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</si>
  <si>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</si>
  <si>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</si>
  <si>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</si>
  <si>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</si>
  <si>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</si>
  <si>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</si>
  <si>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</si>
  <si>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</si>
  <si>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</si>
  <si>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</si>
  <si>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</si>
  <si>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</si>
  <si>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</si>
  <si>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</si>
  <si>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</si>
  <si>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</si>
  <si>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</si>
  <si>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</si>
  <si>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 xml:space="preserve">Pineda Cibrian Laura Lizeth </t>
  </si>
  <si>
    <t>Coordinadora Talleres</t>
  </si>
  <si>
    <t>AT28</t>
  </si>
  <si>
    <t>Ruiz Castorena Adriana Margarita</t>
  </si>
  <si>
    <t>AT29</t>
  </si>
  <si>
    <t>Garcia Navarro Ruth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</si>
  <si>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</si>
  <si>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</si>
  <si>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</si>
  <si>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</si>
  <si>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</si>
  <si>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</si>
  <si>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</si>
  <si>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</si>
  <si>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</si>
  <si>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</si>
  <si>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</si>
  <si>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</si>
  <si>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</si>
  <si>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</si>
  <si>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</si>
  <si>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</si>
  <si>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</si>
  <si>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2DA QUINCENA MARZO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</si>
</sst>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2" xfId="0" applyFont="1" applyBorder="1"/>
    <xf numFmtId="4" fontId="2" fillId="0" borderId="10" xfId="0" applyNumberFormat="1" applyFont="1" applyBorder="1"/>
    <xf numFmtId="4" fontId="2" fillId="0" borderId="12" xfId="0" applyNumberFormat="1" applyFont="1" applyBorder="1"/>
    <xf numFmtId="0" fontId="2" fillId="0" borderId="0" xfId="0" applyFont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2" fontId="2" fillId="6" borderId="0" xfId="0" applyNumberFormat="1" applyFont="1" applyFill="1"/>
    <xf numFmtId="44" fontId="2" fillId="4" borderId="0" xfId="0" applyNumberFormat="1" applyFont="1" applyFill="1"/>
    <xf numFmtId="4" fontId="10" fillId="0" borderId="0" xfId="0" applyNumberFormat="1" applyFont="1" applyAlignment="1">
      <alignment horizontal="center"/>
    </xf>
    <xf numFmtId="4" fontId="2" fillId="7" borderId="0" xfId="0" applyNumberFormat="1" applyFont="1" applyFill="1"/>
    <xf numFmtId="2" fontId="2" fillId="7" borderId="0" xfId="0" applyNumberFormat="1" applyFont="1" applyFill="1"/>
    <xf numFmtId="0" fontId="8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44" fontId="13" fillId="8" borderId="0" xfId="1" applyFont="1" applyFill="1"/>
    <xf numFmtId="4" fontId="14" fillId="0" borderId="0" xfId="0" applyNumberFormat="1" applyFont="1"/>
    <xf numFmtId="4" fontId="10" fillId="0" borderId="0" xfId="1" applyNumberFormat="1" applyFont="1" applyAlignment="1">
      <alignment horizontal="center"/>
    </xf>
    <xf numFmtId="4" fontId="2" fillId="0" borderId="0" xfId="1" applyNumberFormat="1" applyFont="1"/>
    <xf numFmtId="4" fontId="2" fillId="6" borderId="0" xfId="0" applyNumberFormat="1" applyFont="1" applyFill="1"/>
    <xf numFmtId="4" fontId="15" fillId="0" borderId="0" xfId="0" applyNumberFormat="1" applyFont="1"/>
    <xf numFmtId="4" fontId="10" fillId="0" borderId="0" xfId="0" applyNumberFormat="1" applyFont="1"/>
    <xf numFmtId="4" fontId="9" fillId="9" borderId="0" xfId="0" applyNumberFormat="1" applyFont="1" applyFill="1"/>
    <xf numFmtId="4" fontId="16" fillId="7" borderId="0" xfId="0" applyNumberFormat="1" applyFont="1" applyFill="1"/>
    <xf numFmtId="4" fontId="17" fillId="5" borderId="0" xfId="0" applyNumberFormat="1" applyFont="1" applyFill="1"/>
    <xf numFmtId="4" fontId="9" fillId="4" borderId="0" xfId="0" applyNumberFormat="1" applyFont="1" applyFill="1"/>
    <xf numFmtId="0" fontId="0" fillId="0" borderId="0" xfId="0" applyAlignment="1">
      <alignment wrapText="1"/>
    </xf>
    <xf numFmtId="4" fontId="18" fillId="0" borderId="0" xfId="1" applyNumberFormat="1" applyFont="1"/>
    <xf numFmtId="4" fontId="4" fillId="0" borderId="0" xfId="1" applyNumberFormat="1" applyFont="1"/>
    <xf numFmtId="44" fontId="18" fillId="0" borderId="0" xfId="1" applyFont="1"/>
    <xf numFmtId="0" fontId="14" fillId="0" borderId="0" xfId="0" applyFont="1"/>
    <xf numFmtId="0" fontId="13" fillId="0" borderId="0" xfId="0" applyFont="1" applyAlignment="1">
      <alignment horizontal="right"/>
    </xf>
    <xf numFmtId="4" fontId="13" fillId="0" borderId="0" xfId="0" applyNumberFormat="1" applyFont="1"/>
    <xf numFmtId="4" fontId="13" fillId="10" borderId="0" xfId="0" applyNumberFormat="1" applyFont="1" applyFill="1"/>
    <xf numFmtId="4" fontId="13" fillId="3" borderId="13" xfId="0" applyNumberFormat="1" applyFont="1" applyFill="1" applyBorder="1"/>
    <xf numFmtId="4" fontId="13" fillId="4" borderId="13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6FA7B6-E95B-4E31-A44F-1390A5981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2792F2-090D-4B9A-B868-F3E79BAB6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A547-8015-43D4-BE30-71326983A33B}">
  <dimension ref="A1:V79"/>
  <sheetViews>
    <sheetView workbookViewId="0">
      <selection sqref="A1:V79"/>
    </sheetView>
  </sheetViews>
  <sheetFormatPr baseColWidth="10" defaultRowHeight="14.25" x14ac:dyDescent="0.2"/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59" t="s">
        <v>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56.25" x14ac:dyDescent="0.2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8" t="s">
        <v>9</v>
      </c>
      <c r="K5" s="8" t="s">
        <v>10</v>
      </c>
      <c r="L5" s="14" t="s">
        <v>11</v>
      </c>
      <c r="M5" s="10" t="s">
        <v>12</v>
      </c>
      <c r="N5" s="10" t="s">
        <v>13</v>
      </c>
      <c r="O5" s="15" t="s">
        <v>14</v>
      </c>
      <c r="P5" s="16" t="s">
        <v>15</v>
      </c>
      <c r="Q5" s="17" t="s">
        <v>16</v>
      </c>
      <c r="R5" s="18" t="s">
        <v>17</v>
      </c>
      <c r="S5" s="14" t="s">
        <v>18</v>
      </c>
      <c r="T5" s="14" t="s">
        <v>19</v>
      </c>
      <c r="U5" s="19" t="s">
        <v>20</v>
      </c>
      <c r="V5" s="19" t="s">
        <v>21</v>
      </c>
    </row>
    <row r="6" spans="1:22" ht="15.75" x14ac:dyDescent="0.25">
      <c r="A6" s="1"/>
      <c r="B6" s="20" t="s">
        <v>22</v>
      </c>
      <c r="C6" s="21" t="s">
        <v>23</v>
      </c>
      <c r="D6" s="21"/>
      <c r="E6" s="22"/>
      <c r="F6" s="3"/>
      <c r="G6" s="23"/>
      <c r="H6" s="3"/>
      <c r="I6" s="22"/>
      <c r="J6" s="22"/>
      <c r="K6" s="22"/>
      <c r="L6" s="3"/>
      <c r="M6" s="3"/>
      <c r="N6" s="3"/>
      <c r="O6" s="22"/>
      <c r="P6" s="3"/>
      <c r="Q6" s="22"/>
      <c r="R6" s="4"/>
      <c r="S6" s="1"/>
      <c r="T6" s="1"/>
      <c r="U6" s="1"/>
      <c r="V6" s="1"/>
    </row>
    <row r="7" spans="1:22" ht="21" x14ac:dyDescent="0.35">
      <c r="A7" s="1"/>
      <c r="B7" s="1" t="s">
        <v>24</v>
      </c>
      <c r="C7" s="2" t="s">
        <v>25</v>
      </c>
      <c r="D7" s="1" t="s">
        <v>26</v>
      </c>
      <c r="E7" s="3">
        <v>20239.82</v>
      </c>
      <c r="F7" s="24">
        <v>15</v>
      </c>
      <c r="G7" s="25">
        <v>5036</v>
      </c>
      <c r="H7" s="3"/>
      <c r="I7" s="3"/>
      <c r="J7" s="3"/>
      <c r="K7" s="3">
        <f>E7+-I7</f>
        <v>20239.82</v>
      </c>
      <c r="L7" s="3">
        <v>0</v>
      </c>
      <c r="M7" s="3"/>
      <c r="N7" s="3">
        <v>3954.92</v>
      </c>
      <c r="O7" s="3">
        <v>0.16</v>
      </c>
      <c r="P7" s="26">
        <f>ROUND(E7*0.115,2)</f>
        <v>2327.58</v>
      </c>
      <c r="Q7" s="3">
        <f>SUM(N7:P7)+G7</f>
        <v>11318.66</v>
      </c>
      <c r="R7" s="27">
        <f>K7-Q7</f>
        <v>8921.16</v>
      </c>
      <c r="S7" s="28">
        <v>816.36</v>
      </c>
      <c r="T7" s="29">
        <f>+E7*17.5%+E7*3%</f>
        <v>4149.1630999999998</v>
      </c>
      <c r="U7" s="30">
        <f>ROUND(+E7*2%,2)</f>
        <v>404.8</v>
      </c>
      <c r="V7" s="31">
        <f>SUM(S7:U7)</f>
        <v>5370.3230999999996</v>
      </c>
    </row>
    <row r="8" spans="1:22" ht="21" x14ac:dyDescent="0.35">
      <c r="A8" s="1"/>
      <c r="B8" s="1" t="s">
        <v>27</v>
      </c>
      <c r="C8" s="2" t="s">
        <v>28</v>
      </c>
      <c r="D8" s="1" t="s">
        <v>29</v>
      </c>
      <c r="E8" s="3">
        <v>6497.4</v>
      </c>
      <c r="F8" s="24">
        <v>15</v>
      </c>
      <c r="G8" s="3"/>
      <c r="H8" s="3"/>
      <c r="I8" s="32"/>
      <c r="J8" s="3"/>
      <c r="K8" s="3">
        <f>E8+-I8</f>
        <v>6497.4</v>
      </c>
      <c r="L8" s="3">
        <v>0</v>
      </c>
      <c r="M8" s="3"/>
      <c r="N8" s="3">
        <v>749.59</v>
      </c>
      <c r="O8" s="3">
        <v>0.08</v>
      </c>
      <c r="P8" s="33"/>
      <c r="Q8" s="3">
        <f>SUM(N8:P8)+G8</f>
        <v>749.67000000000007</v>
      </c>
      <c r="R8" s="27">
        <f>K8-Q8</f>
        <v>5747.73</v>
      </c>
      <c r="S8" s="28">
        <v>409.92</v>
      </c>
      <c r="T8" s="29"/>
      <c r="U8" s="34"/>
      <c r="V8" s="31">
        <f>SUM(S8:U8)</f>
        <v>409.92</v>
      </c>
    </row>
    <row r="9" spans="1:22" ht="18.75" x14ac:dyDescent="0.3">
      <c r="A9" s="1"/>
      <c r="B9" s="35" t="s">
        <v>30</v>
      </c>
      <c r="C9" s="36"/>
      <c r="D9" s="37"/>
      <c r="E9" s="38">
        <f>SUM(E7:E8)</f>
        <v>26737.22</v>
      </c>
      <c r="F9" s="38"/>
      <c r="G9" s="38">
        <f>+G8+G7</f>
        <v>5036</v>
      </c>
      <c r="H9" s="38"/>
      <c r="I9" s="38">
        <f t="shared" ref="I9:J9" si="0">SUM(I7:I8)</f>
        <v>0</v>
      </c>
      <c r="J9" s="38">
        <f t="shared" si="0"/>
        <v>0</v>
      </c>
      <c r="K9" s="38">
        <f>SUM(K7:K8)</f>
        <v>26737.22</v>
      </c>
      <c r="L9" s="38">
        <f t="shared" ref="L9:V9" si="1">SUM(L7:L8)</f>
        <v>0</v>
      </c>
      <c r="M9" s="38">
        <f t="shared" si="1"/>
        <v>0</v>
      </c>
      <c r="N9" s="38">
        <f t="shared" si="1"/>
        <v>4704.51</v>
      </c>
      <c r="O9" s="38">
        <f t="shared" si="1"/>
        <v>0.24</v>
      </c>
      <c r="P9" s="38">
        <f>SUM(P7:P8)</f>
        <v>2327.58</v>
      </c>
      <c r="Q9" s="38">
        <f t="shared" si="1"/>
        <v>12068.33</v>
      </c>
      <c r="R9" s="38">
        <f>SUM(R7:R8)</f>
        <v>14668.89</v>
      </c>
      <c r="S9" s="38">
        <f t="shared" si="1"/>
        <v>1226.28</v>
      </c>
      <c r="T9" s="38">
        <f t="shared" si="1"/>
        <v>4149.1630999999998</v>
      </c>
      <c r="U9" s="38">
        <f t="shared" si="1"/>
        <v>404.8</v>
      </c>
      <c r="V9" s="38">
        <f t="shared" si="1"/>
        <v>5780.2430999999997</v>
      </c>
    </row>
    <row r="10" spans="1:22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9"/>
      <c r="S10" s="1"/>
      <c r="T10" s="1"/>
      <c r="U10" s="1"/>
      <c r="V10" s="1"/>
    </row>
    <row r="11" spans="1:22" ht="18.75" x14ac:dyDescent="0.3">
      <c r="A11" s="1"/>
      <c r="B11" s="20" t="s">
        <v>31</v>
      </c>
      <c r="C11" s="36" t="s">
        <v>32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9"/>
      <c r="S11" s="1"/>
      <c r="T11" s="1"/>
      <c r="U11" s="1"/>
      <c r="V11" s="1"/>
    </row>
    <row r="12" spans="1:22" ht="21" x14ac:dyDescent="0.35">
      <c r="A12" s="1"/>
      <c r="B12" s="1" t="s">
        <v>33</v>
      </c>
      <c r="C12" s="2" t="s">
        <v>34</v>
      </c>
      <c r="D12" s="1" t="s">
        <v>35</v>
      </c>
      <c r="E12" s="3">
        <v>13520</v>
      </c>
      <c r="F12" s="24">
        <v>15</v>
      </c>
      <c r="G12" s="25">
        <v>2223</v>
      </c>
      <c r="H12" s="3"/>
      <c r="I12" s="3"/>
      <c r="J12" s="3"/>
      <c r="K12" s="3">
        <f>E12+-I12</f>
        <v>13520</v>
      </c>
      <c r="L12" s="3">
        <v>0</v>
      </c>
      <c r="M12" s="3"/>
      <c r="N12" s="3">
        <v>2283.5500000000002</v>
      </c>
      <c r="O12" s="3">
        <v>-0.03</v>
      </c>
      <c r="P12" s="26">
        <f>ROUND(E12*0.115,2)</f>
        <v>1554.8</v>
      </c>
      <c r="Q12" s="3">
        <f t="shared" ref="Q12:Q21" si="2">SUM(N12:P12)+G12</f>
        <v>6061.32</v>
      </c>
      <c r="R12" s="27">
        <f t="shared" ref="R12:R21" si="3">K12-Q12</f>
        <v>7458.68</v>
      </c>
      <c r="S12" s="28">
        <v>617.62</v>
      </c>
      <c r="T12" s="29">
        <f>ROUND(+E12*17.5%,2)+ROUND(E12*3%,2)</f>
        <v>2771.6</v>
      </c>
      <c r="U12" s="30">
        <f>ROUND(+E12*2%,2)</f>
        <v>270.39999999999998</v>
      </c>
      <c r="V12" s="31">
        <f t="shared" ref="V12:V21" si="4">SUM(S12:U12)</f>
        <v>3659.62</v>
      </c>
    </row>
    <row r="13" spans="1:22" ht="21" x14ac:dyDescent="0.35">
      <c r="A13" s="1"/>
      <c r="B13" s="1" t="s">
        <v>36</v>
      </c>
      <c r="C13" s="2" t="s">
        <v>37</v>
      </c>
      <c r="D13" s="1" t="s">
        <v>38</v>
      </c>
      <c r="E13" s="3">
        <v>7280.83</v>
      </c>
      <c r="F13" s="24">
        <v>15</v>
      </c>
      <c r="G13" s="3"/>
      <c r="H13" s="3"/>
      <c r="I13" s="40"/>
      <c r="J13" s="41"/>
      <c r="K13" s="3">
        <f t="shared" ref="K13:K21" si="5">E13+-I13</f>
        <v>7280.83</v>
      </c>
      <c r="L13" s="3">
        <v>0</v>
      </c>
      <c r="M13" s="3"/>
      <c r="N13" s="3">
        <v>917.01</v>
      </c>
      <c r="O13" s="3">
        <v>0.05</v>
      </c>
      <c r="P13" s="3"/>
      <c r="Q13" s="3">
        <f t="shared" si="2"/>
        <v>917.06</v>
      </c>
      <c r="R13" s="27">
        <f t="shared" si="3"/>
        <v>6363.77</v>
      </c>
      <c r="S13" s="28">
        <v>433.09</v>
      </c>
      <c r="T13" s="29"/>
      <c r="U13" s="29"/>
      <c r="V13" s="31">
        <f t="shared" si="4"/>
        <v>433.09</v>
      </c>
    </row>
    <row r="14" spans="1:22" ht="21" x14ac:dyDescent="0.35">
      <c r="A14" s="1"/>
      <c r="B14" s="1" t="s">
        <v>39</v>
      </c>
      <c r="C14" s="2" t="s">
        <v>40</v>
      </c>
      <c r="D14" s="1" t="s">
        <v>41</v>
      </c>
      <c r="E14" s="3">
        <v>7280.83</v>
      </c>
      <c r="F14" s="24">
        <v>15</v>
      </c>
      <c r="G14" s="33"/>
      <c r="H14" s="3"/>
      <c r="I14" s="40"/>
      <c r="J14" s="41"/>
      <c r="K14" s="3">
        <f t="shared" si="5"/>
        <v>7280.83</v>
      </c>
      <c r="L14" s="3">
        <v>0</v>
      </c>
      <c r="M14" s="3"/>
      <c r="N14" s="3">
        <v>917.01</v>
      </c>
      <c r="O14" s="3"/>
      <c r="P14" s="33"/>
      <c r="Q14" s="3">
        <f t="shared" si="2"/>
        <v>917.01</v>
      </c>
      <c r="R14" s="27">
        <f t="shared" si="3"/>
        <v>6363.82</v>
      </c>
      <c r="S14" s="28">
        <v>433.09</v>
      </c>
      <c r="T14" s="29"/>
      <c r="U14" s="34"/>
      <c r="V14" s="31">
        <f t="shared" si="4"/>
        <v>433.09</v>
      </c>
    </row>
    <row r="15" spans="1:22" ht="21" x14ac:dyDescent="0.35">
      <c r="A15" s="1"/>
      <c r="B15" s="1" t="s">
        <v>42</v>
      </c>
      <c r="C15" s="2" t="s">
        <v>43</v>
      </c>
      <c r="D15" s="1" t="s">
        <v>44</v>
      </c>
      <c r="E15" s="3">
        <v>7741.55</v>
      </c>
      <c r="F15" s="24">
        <v>15</v>
      </c>
      <c r="G15" s="3"/>
      <c r="H15" s="3"/>
      <c r="I15" s="40">
        <v>25.81</v>
      </c>
      <c r="J15" s="3"/>
      <c r="K15" s="3">
        <f t="shared" si="5"/>
        <v>7715.74</v>
      </c>
      <c r="L15" s="3">
        <v>0</v>
      </c>
      <c r="M15" s="3"/>
      <c r="N15" s="3">
        <v>1015.42</v>
      </c>
      <c r="O15" s="3">
        <v>0.02</v>
      </c>
      <c r="P15" s="3"/>
      <c r="Q15" s="3">
        <f t="shared" si="2"/>
        <v>1015.4399999999999</v>
      </c>
      <c r="R15" s="27">
        <f t="shared" si="3"/>
        <v>6700.3</v>
      </c>
      <c r="S15" s="28">
        <v>436.34</v>
      </c>
      <c r="T15" s="29"/>
      <c r="U15" s="29"/>
      <c r="V15" s="31">
        <f t="shared" si="4"/>
        <v>436.34</v>
      </c>
    </row>
    <row r="16" spans="1:22" ht="21" x14ac:dyDescent="0.35">
      <c r="A16" s="1"/>
      <c r="B16" s="1" t="s">
        <v>45</v>
      </c>
      <c r="C16" s="2" t="s">
        <v>46</v>
      </c>
      <c r="D16" s="1" t="s">
        <v>47</v>
      </c>
      <c r="E16" s="3">
        <v>5115.1000000000004</v>
      </c>
      <c r="F16" s="24">
        <v>15</v>
      </c>
      <c r="G16" s="25">
        <v>1640</v>
      </c>
      <c r="H16" s="3"/>
      <c r="I16" s="40"/>
      <c r="J16" s="3"/>
      <c r="K16" s="3">
        <f t="shared" si="5"/>
        <v>5115.1000000000004</v>
      </c>
      <c r="L16" s="3">
        <v>0</v>
      </c>
      <c r="M16" s="3"/>
      <c r="N16" s="3">
        <v>482.21</v>
      </c>
      <c r="O16" s="3">
        <v>-0.05</v>
      </c>
      <c r="P16" s="42">
        <f>ROUND(E16*0.115,2)</f>
        <v>588.24</v>
      </c>
      <c r="Q16" s="3">
        <f t="shared" si="2"/>
        <v>2710.4</v>
      </c>
      <c r="R16" s="27">
        <f t="shared" si="3"/>
        <v>2404.7000000000003</v>
      </c>
      <c r="S16" s="28">
        <v>373.15</v>
      </c>
      <c r="T16" s="29">
        <f>ROUND(+E16*17.5%,2)+ROUND(E16*3%,2)</f>
        <v>1048.5899999999999</v>
      </c>
      <c r="U16" s="30">
        <f>ROUND(+E16*2%,2)</f>
        <v>102.3</v>
      </c>
      <c r="V16" s="31">
        <f t="shared" si="4"/>
        <v>1524.0399999999997</v>
      </c>
    </row>
    <row r="17" spans="1:22" ht="21" x14ac:dyDescent="0.35">
      <c r="A17" s="1"/>
      <c r="B17" s="1" t="s">
        <v>48</v>
      </c>
      <c r="C17" s="2" t="s">
        <v>49</v>
      </c>
      <c r="D17" s="1" t="s">
        <v>50</v>
      </c>
      <c r="E17" s="3">
        <v>4532.5</v>
      </c>
      <c r="F17" s="24">
        <v>15</v>
      </c>
      <c r="G17" s="25">
        <v>1927.08</v>
      </c>
      <c r="H17" s="3"/>
      <c r="I17" s="32"/>
      <c r="J17" s="3"/>
      <c r="K17" s="3">
        <f t="shared" si="5"/>
        <v>4532.5</v>
      </c>
      <c r="L17" s="3"/>
      <c r="M17" s="3"/>
      <c r="N17" s="3">
        <v>385.78</v>
      </c>
      <c r="O17" s="3">
        <v>0.13</v>
      </c>
      <c r="P17" s="26">
        <f>ROUND(E17*0.115,2)</f>
        <v>521.24</v>
      </c>
      <c r="Q17" s="3">
        <f t="shared" si="2"/>
        <v>2834.23</v>
      </c>
      <c r="R17" s="27">
        <f t="shared" si="3"/>
        <v>1698.27</v>
      </c>
      <c r="S17" s="28">
        <v>351.81</v>
      </c>
      <c r="T17" s="29">
        <f>ROUND(+E17*17.5%,2)+ROUND(E17*3%,2)</f>
        <v>929.17000000000007</v>
      </c>
      <c r="U17" s="30">
        <f>ROUND(+E17*2%,2)</f>
        <v>90.65</v>
      </c>
      <c r="V17" s="31">
        <f t="shared" si="4"/>
        <v>1371.63</v>
      </c>
    </row>
    <row r="18" spans="1:22" ht="21" x14ac:dyDescent="0.35">
      <c r="A18" s="1"/>
      <c r="B18" s="1" t="s">
        <v>51</v>
      </c>
      <c r="C18" s="2" t="s">
        <v>52</v>
      </c>
      <c r="D18" s="1" t="s">
        <v>53</v>
      </c>
      <c r="E18" s="3">
        <v>5115.1000000000004</v>
      </c>
      <c r="F18" s="24">
        <v>14</v>
      </c>
      <c r="G18" s="25">
        <v>1340.03</v>
      </c>
      <c r="H18" s="32"/>
      <c r="I18" s="40"/>
      <c r="J18" s="3"/>
      <c r="K18" s="3">
        <v>4774.1400000000003</v>
      </c>
      <c r="L18" s="3"/>
      <c r="M18" s="3"/>
      <c r="N18" s="3">
        <v>424.53</v>
      </c>
      <c r="O18" s="3">
        <v>-0.08</v>
      </c>
      <c r="P18" s="26">
        <f>ROUND(K18*0.115,2)</f>
        <v>549.03</v>
      </c>
      <c r="Q18" s="3">
        <f t="shared" si="2"/>
        <v>2313.5100000000002</v>
      </c>
      <c r="R18" s="27">
        <f t="shared" si="3"/>
        <v>2460.63</v>
      </c>
      <c r="S18" s="28">
        <v>373.15</v>
      </c>
      <c r="T18" s="29">
        <f>ROUND(+E18*17.5%,2)+ROUND(E18*3%,2)</f>
        <v>1048.5899999999999</v>
      </c>
      <c r="U18" s="30">
        <f>ROUND(+K18*2%,2)</f>
        <v>95.48</v>
      </c>
      <c r="V18" s="31">
        <f t="shared" si="4"/>
        <v>1517.2199999999998</v>
      </c>
    </row>
    <row r="19" spans="1:22" ht="21" x14ac:dyDescent="0.35">
      <c r="A19" s="1"/>
      <c r="B19" t="s">
        <v>54</v>
      </c>
      <c r="C19" s="2" t="s">
        <v>55</v>
      </c>
      <c r="D19" t="s">
        <v>56</v>
      </c>
      <c r="E19" s="3">
        <v>5115.1000000000004</v>
      </c>
      <c r="F19" s="24">
        <v>15</v>
      </c>
      <c r="G19" s="3"/>
      <c r="H19" s="32"/>
      <c r="I19" s="40"/>
      <c r="J19" s="3"/>
      <c r="K19" s="3">
        <f t="shared" si="5"/>
        <v>5115.1000000000004</v>
      </c>
      <c r="L19" s="3"/>
      <c r="M19" s="3"/>
      <c r="N19" s="3">
        <v>482.21</v>
      </c>
      <c r="O19" s="3">
        <v>-0.04</v>
      </c>
      <c r="P19" s="3"/>
      <c r="Q19" s="3">
        <f t="shared" si="2"/>
        <v>482.16999999999996</v>
      </c>
      <c r="R19" s="27">
        <f t="shared" si="3"/>
        <v>4632.93</v>
      </c>
      <c r="S19" s="28">
        <v>373.15</v>
      </c>
      <c r="T19" s="29"/>
      <c r="U19" s="29"/>
      <c r="V19" s="31">
        <f t="shared" si="4"/>
        <v>373.15</v>
      </c>
    </row>
    <row r="20" spans="1:22" ht="21" x14ac:dyDescent="0.35">
      <c r="A20" s="1"/>
      <c r="B20" t="s">
        <v>57</v>
      </c>
      <c r="C20" s="2" t="s">
        <v>58</v>
      </c>
      <c r="D20" t="s">
        <v>50</v>
      </c>
      <c r="E20" s="3">
        <v>4532.5</v>
      </c>
      <c r="F20" s="24">
        <v>15</v>
      </c>
      <c r="G20" s="3"/>
      <c r="H20" s="3"/>
      <c r="I20" s="32"/>
      <c r="J20" s="3"/>
      <c r="K20" s="3">
        <f t="shared" si="5"/>
        <v>4532.5</v>
      </c>
      <c r="L20" s="3"/>
      <c r="M20" s="3"/>
      <c r="N20" s="3">
        <v>385.78</v>
      </c>
      <c r="O20" s="3">
        <v>0</v>
      </c>
      <c r="P20" s="3"/>
      <c r="Q20" s="3">
        <f t="shared" si="2"/>
        <v>385.78</v>
      </c>
      <c r="R20" s="27">
        <f t="shared" si="3"/>
        <v>4146.72</v>
      </c>
      <c r="S20" s="28">
        <v>351.81</v>
      </c>
      <c r="T20" s="29"/>
      <c r="U20" s="34"/>
      <c r="V20" s="31">
        <f t="shared" si="4"/>
        <v>351.81</v>
      </c>
    </row>
    <row r="21" spans="1:22" ht="21" x14ac:dyDescent="0.35">
      <c r="A21" s="1"/>
      <c r="B21" t="s">
        <v>59</v>
      </c>
      <c r="C21" s="2" t="s">
        <v>60</v>
      </c>
      <c r="D21" t="s">
        <v>61</v>
      </c>
      <c r="E21" s="3">
        <v>5115.1000000000004</v>
      </c>
      <c r="F21" s="24">
        <v>15</v>
      </c>
      <c r="G21" s="3"/>
      <c r="H21" s="3"/>
      <c r="I21" s="32"/>
      <c r="J21" s="3"/>
      <c r="K21" s="3">
        <f t="shared" si="5"/>
        <v>5115.1000000000004</v>
      </c>
      <c r="L21" s="3"/>
      <c r="M21" s="3"/>
      <c r="N21" s="3">
        <v>482.21</v>
      </c>
      <c r="O21" s="3">
        <v>0</v>
      </c>
      <c r="P21" s="3"/>
      <c r="Q21" s="3">
        <f t="shared" si="2"/>
        <v>482.21</v>
      </c>
      <c r="R21" s="27">
        <f t="shared" si="3"/>
        <v>4632.8900000000003</v>
      </c>
      <c r="S21" s="28">
        <v>356.54</v>
      </c>
      <c r="T21" s="29"/>
      <c r="U21" s="34"/>
      <c r="V21" s="31">
        <f t="shared" si="4"/>
        <v>356.54</v>
      </c>
    </row>
    <row r="22" spans="1:22" ht="18.75" x14ac:dyDescent="0.3">
      <c r="A22" s="1"/>
      <c r="B22" s="20" t="s">
        <v>30</v>
      </c>
      <c r="C22" s="36"/>
      <c r="D22" s="37"/>
      <c r="E22" s="38">
        <f>SUM(E12:E21)</f>
        <v>65348.61</v>
      </c>
      <c r="F22" s="38"/>
      <c r="G22" s="38">
        <f>+G19+G17+G16+G12+G13+G14+G18</f>
        <v>7130.11</v>
      </c>
      <c r="H22" s="38"/>
      <c r="I22" s="38">
        <f>SUM(I12:I19)</f>
        <v>25.81</v>
      </c>
      <c r="J22" s="38">
        <f>SUM(J12:J19)</f>
        <v>0</v>
      </c>
      <c r="K22" s="38">
        <f>SUM(K12:M21)</f>
        <v>64981.84</v>
      </c>
      <c r="L22" s="38">
        <f>SUM(L12:N21)</f>
        <v>7775.71</v>
      </c>
      <c r="M22" s="38">
        <f>SUM(M12:O21)</f>
        <v>7775.71</v>
      </c>
      <c r="N22" s="38">
        <f t="shared" ref="N22:V22" si="6">SUM(N12:N21)</f>
        <v>7775.71</v>
      </c>
      <c r="O22" s="38">
        <f t="shared" si="6"/>
        <v>6.9388939039072284E-18</v>
      </c>
      <c r="P22" s="38">
        <f t="shared" si="6"/>
        <v>3213.3099999999995</v>
      </c>
      <c r="Q22" s="38">
        <f t="shared" si="6"/>
        <v>18119.129999999997</v>
      </c>
      <c r="R22" s="38">
        <f t="shared" si="6"/>
        <v>46862.71</v>
      </c>
      <c r="S22" s="38">
        <f t="shared" si="6"/>
        <v>4099.75</v>
      </c>
      <c r="T22" s="38">
        <f t="shared" si="6"/>
        <v>5797.95</v>
      </c>
      <c r="U22" s="38">
        <f t="shared" si="6"/>
        <v>558.83000000000004</v>
      </c>
      <c r="V22" s="38">
        <f t="shared" si="6"/>
        <v>10456.530000000001</v>
      </c>
    </row>
    <row r="23" spans="1:22" ht="18.75" x14ac:dyDescent="0.3">
      <c r="A23" s="1"/>
      <c r="B23" s="20"/>
      <c r="C23" s="2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9"/>
      <c r="S23" s="1"/>
      <c r="T23" s="1"/>
      <c r="U23" s="1"/>
      <c r="V23" s="1"/>
    </row>
    <row r="24" spans="1:22" ht="18.75" x14ac:dyDescent="0.3">
      <c r="A24" s="1"/>
      <c r="B24" s="20" t="s">
        <v>62</v>
      </c>
      <c r="C24" s="36" t="s">
        <v>63</v>
      </c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9"/>
      <c r="S24" s="1"/>
      <c r="T24" s="1"/>
      <c r="U24" s="1"/>
      <c r="V24" s="1"/>
    </row>
    <row r="25" spans="1:22" ht="21" x14ac:dyDescent="0.35">
      <c r="A25" s="1"/>
      <c r="B25" s="1" t="s">
        <v>64</v>
      </c>
      <c r="C25" s="2" t="s">
        <v>65</v>
      </c>
      <c r="D25" t="s">
        <v>66</v>
      </c>
      <c r="E25" s="3">
        <v>7280.83</v>
      </c>
      <c r="F25" s="24">
        <v>15</v>
      </c>
      <c r="G25" s="3"/>
      <c r="H25" s="3"/>
      <c r="I25" s="43"/>
      <c r="J25" s="3"/>
      <c r="K25" s="3">
        <f>E25+-I25</f>
        <v>7280.83</v>
      </c>
      <c r="L25" s="3">
        <v>0</v>
      </c>
      <c r="M25" s="3"/>
      <c r="N25" s="3">
        <v>917.01</v>
      </c>
      <c r="O25" s="3">
        <v>-0.04</v>
      </c>
      <c r="P25" s="26">
        <f>ROUND(E25*0.115,2)</f>
        <v>837.3</v>
      </c>
      <c r="Q25" s="3">
        <f>SUM(N25:P25)+G25</f>
        <v>1754.27</v>
      </c>
      <c r="R25" s="27">
        <f>K25-Q25</f>
        <v>5526.5599999999995</v>
      </c>
      <c r="S25" s="29">
        <v>433.09</v>
      </c>
      <c r="T25" s="29">
        <f>ROUND(+E25*17.5%,2)+ROUND(E25*3%,2)</f>
        <v>1492.5700000000002</v>
      </c>
      <c r="U25" s="30">
        <f>ROUND(+E25*2%,2)</f>
        <v>145.62</v>
      </c>
      <c r="V25" s="31">
        <f>SUM(S25:U25)</f>
        <v>2071.2800000000002</v>
      </c>
    </row>
    <row r="26" spans="1:22" ht="21" x14ac:dyDescent="0.35">
      <c r="A26" s="1"/>
      <c r="B26" s="1" t="s">
        <v>67</v>
      </c>
      <c r="C26" s="2" t="s">
        <v>68</v>
      </c>
      <c r="D26" t="s">
        <v>69</v>
      </c>
      <c r="E26" s="3">
        <v>0</v>
      </c>
      <c r="F26" s="24"/>
      <c r="G26" s="3"/>
      <c r="H26" s="3"/>
      <c r="I26" s="40"/>
      <c r="J26" s="3"/>
      <c r="K26" s="3">
        <f t="shared" ref="K26:K29" si="7">E26+-I26</f>
        <v>0</v>
      </c>
      <c r="L26" s="3">
        <v>0</v>
      </c>
      <c r="M26" s="3"/>
      <c r="N26" s="3">
        <v>0</v>
      </c>
      <c r="O26" s="3"/>
      <c r="P26" s="42">
        <f>ROUND(E26*0.115,2)</f>
        <v>0</v>
      </c>
      <c r="Q26" s="3">
        <f>SUM(N26:P26)+G26</f>
        <v>0</v>
      </c>
      <c r="R26" s="27">
        <f>K26-Q26</f>
        <v>0</v>
      </c>
      <c r="S26" s="29">
        <v>433.09</v>
      </c>
      <c r="T26" s="29">
        <f>ROUND(+E26*17.5%,2)+ROUND(E26*3%,2)</f>
        <v>0</v>
      </c>
      <c r="U26" s="30">
        <f>ROUND(+E26*2%,2)</f>
        <v>0</v>
      </c>
      <c r="V26" s="31">
        <f>SUM(S26:U26)</f>
        <v>433.09</v>
      </c>
    </row>
    <row r="27" spans="1:22" ht="21" x14ac:dyDescent="0.35">
      <c r="A27" s="1"/>
      <c r="B27" s="1" t="s">
        <v>70</v>
      </c>
      <c r="C27" s="2" t="s">
        <v>71</v>
      </c>
      <c r="D27" s="1" t="s">
        <v>72</v>
      </c>
      <c r="E27" s="3">
        <v>7280.83</v>
      </c>
      <c r="F27" s="24">
        <v>15</v>
      </c>
      <c r="G27" s="3"/>
      <c r="H27" s="3"/>
      <c r="I27" s="44">
        <v>2.31</v>
      </c>
      <c r="J27" s="3"/>
      <c r="K27" s="3">
        <f t="shared" si="7"/>
        <v>7278.5199999999995</v>
      </c>
      <c r="L27" s="3">
        <v>0</v>
      </c>
      <c r="M27" s="3"/>
      <c r="N27" s="3">
        <v>917.01</v>
      </c>
      <c r="O27" s="3">
        <v>0.16</v>
      </c>
      <c r="P27" s="26">
        <f>ROUND(E27*0.115,2)</f>
        <v>837.3</v>
      </c>
      <c r="Q27" s="3">
        <f>SUM(N27:P27)+G27</f>
        <v>1754.4699999999998</v>
      </c>
      <c r="R27" s="27">
        <f>K27-Q27</f>
        <v>5524.0499999999993</v>
      </c>
      <c r="S27" s="29">
        <v>433.09</v>
      </c>
      <c r="T27" s="29">
        <f>ROUND(+E27*17.5%,2)+ROUND(E27*3%,2)</f>
        <v>1492.5700000000002</v>
      </c>
      <c r="U27" s="30">
        <f>ROUND(+E27*2%,2)</f>
        <v>145.62</v>
      </c>
      <c r="V27" s="31">
        <f>SUM(S27:U27)</f>
        <v>2071.2800000000002</v>
      </c>
    </row>
    <row r="28" spans="1:22" ht="21" x14ac:dyDescent="0.35">
      <c r="A28" s="1"/>
      <c r="B28" s="1" t="s">
        <v>73</v>
      </c>
      <c r="C28" s="2" t="s">
        <v>74</v>
      </c>
      <c r="D28" t="s">
        <v>75</v>
      </c>
      <c r="E28" s="3">
        <v>0</v>
      </c>
      <c r="F28" s="24"/>
      <c r="G28" s="3"/>
      <c r="H28" s="32"/>
      <c r="I28" s="32"/>
      <c r="J28" s="3"/>
      <c r="K28" s="3">
        <f t="shared" si="7"/>
        <v>0</v>
      </c>
      <c r="L28" s="3">
        <v>0</v>
      </c>
      <c r="M28" s="3"/>
      <c r="N28" s="3">
        <v>0</v>
      </c>
      <c r="O28" s="3"/>
      <c r="P28" s="26"/>
      <c r="Q28" s="3">
        <f>SUM(N28:P28)+G28</f>
        <v>0</v>
      </c>
      <c r="R28" s="27">
        <f>K28-Q28</f>
        <v>0</v>
      </c>
      <c r="S28" s="29">
        <v>433.09</v>
      </c>
      <c r="T28" s="29">
        <f>ROUND(+E28*17.5%,2)+ROUND(E28*3%,2)</f>
        <v>0</v>
      </c>
      <c r="U28" s="30"/>
      <c r="V28" s="31">
        <f>SUM(S28:U28)</f>
        <v>433.09</v>
      </c>
    </row>
    <row r="29" spans="1:22" ht="21" x14ac:dyDescent="0.35">
      <c r="A29" s="1"/>
      <c r="B29" s="1" t="s">
        <v>76</v>
      </c>
      <c r="C29" s="2" t="s">
        <v>77</v>
      </c>
      <c r="D29" t="s">
        <v>75</v>
      </c>
      <c r="E29" s="3">
        <v>7280.83</v>
      </c>
      <c r="F29" s="24">
        <v>15</v>
      </c>
      <c r="G29" s="3"/>
      <c r="H29" s="32"/>
      <c r="I29" s="32"/>
      <c r="J29" s="3"/>
      <c r="K29" s="3">
        <f t="shared" si="7"/>
        <v>7280.83</v>
      </c>
      <c r="L29" s="3"/>
      <c r="M29" s="3"/>
      <c r="N29" s="3">
        <v>917.01</v>
      </c>
      <c r="O29" s="3"/>
      <c r="P29" s="33"/>
      <c r="Q29" s="3">
        <f>SUM(N29:P29)+G29</f>
        <v>917.01</v>
      </c>
      <c r="R29" s="27">
        <f>K29-Q29</f>
        <v>6363.82</v>
      </c>
      <c r="S29" s="29">
        <v>433.09</v>
      </c>
      <c r="T29" s="29"/>
      <c r="U29" s="34"/>
      <c r="V29" s="31">
        <f>SUM(S29:U29)</f>
        <v>433.09</v>
      </c>
    </row>
    <row r="30" spans="1:22" ht="18.75" x14ac:dyDescent="0.3">
      <c r="A30" s="1"/>
      <c r="B30" s="20" t="s">
        <v>30</v>
      </c>
      <c r="C30" s="36"/>
      <c r="D30" s="37"/>
      <c r="E30" s="38">
        <f>SUM(E25:E29)</f>
        <v>21842.489999999998</v>
      </c>
      <c r="F30" s="38"/>
      <c r="G30" s="38">
        <f>+G28+G27+G25+G26</f>
        <v>0</v>
      </c>
      <c r="H30" s="38"/>
      <c r="I30" s="38">
        <f>SUM(I25:I29)</f>
        <v>2.31</v>
      </c>
      <c r="J30" s="38">
        <f t="shared" ref="J30" si="8">SUM(J25:J28)</f>
        <v>0</v>
      </c>
      <c r="K30" s="38">
        <f>SUM(K25:K29)</f>
        <v>21840.18</v>
      </c>
      <c r="L30" s="38">
        <f t="shared" ref="L30:M30" si="9">SUM(L25:L28)</f>
        <v>0</v>
      </c>
      <c r="M30" s="38">
        <f t="shared" si="9"/>
        <v>0</v>
      </c>
      <c r="N30" s="38">
        <f>SUM(N25:N29)</f>
        <v>2751.0299999999997</v>
      </c>
      <c r="O30" s="38">
        <f>SUM(O25:O29)</f>
        <v>0.12</v>
      </c>
      <c r="P30" s="38">
        <f>SUM(P25:P28)</f>
        <v>1674.6</v>
      </c>
      <c r="Q30" s="38">
        <f t="shared" ref="Q30:V30" si="10">SUM(Q25:Q29)</f>
        <v>4425.75</v>
      </c>
      <c r="R30" s="38">
        <f t="shared" si="10"/>
        <v>17414.43</v>
      </c>
      <c r="S30" s="38">
        <f t="shared" si="10"/>
        <v>2165.4499999999998</v>
      </c>
      <c r="T30" s="38">
        <f t="shared" si="10"/>
        <v>2985.1400000000003</v>
      </c>
      <c r="U30" s="38">
        <f t="shared" si="10"/>
        <v>291.24</v>
      </c>
      <c r="V30" s="38">
        <f t="shared" si="10"/>
        <v>5441.8300000000008</v>
      </c>
    </row>
    <row r="31" spans="1:22" ht="18.75" x14ac:dyDescent="0.3">
      <c r="A31" s="1"/>
      <c r="B31" s="1"/>
      <c r="C31" s="2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9"/>
      <c r="S31" s="1"/>
      <c r="T31" s="1"/>
      <c r="U31" s="1"/>
      <c r="V31" s="1"/>
    </row>
    <row r="32" spans="1:22" ht="18.75" x14ac:dyDescent="0.3">
      <c r="A32" s="1"/>
      <c r="B32" s="20" t="s">
        <v>78</v>
      </c>
      <c r="C32" s="36" t="s">
        <v>79</v>
      </c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9"/>
      <c r="S32" s="1"/>
      <c r="T32" s="1"/>
      <c r="U32" s="1"/>
      <c r="V32" s="1"/>
    </row>
    <row r="33" spans="1:22" ht="21" x14ac:dyDescent="0.35">
      <c r="A33" s="1"/>
      <c r="B33" s="1" t="s">
        <v>80</v>
      </c>
      <c r="C33" s="2"/>
      <c r="D33" t="s">
        <v>81</v>
      </c>
      <c r="E33" s="3"/>
      <c r="F33" s="24"/>
      <c r="G33" s="3"/>
      <c r="H33" s="3"/>
      <c r="I33" s="32"/>
      <c r="J33" s="3"/>
      <c r="K33" s="3"/>
      <c r="L33" s="3"/>
      <c r="M33" s="3"/>
      <c r="N33" s="3"/>
      <c r="O33" s="3"/>
      <c r="P33" s="42"/>
      <c r="Q33" s="3"/>
      <c r="R33" s="45"/>
      <c r="S33" s="29"/>
      <c r="T33" s="29"/>
      <c r="U33" s="30"/>
      <c r="V33" s="31"/>
    </row>
    <row r="34" spans="1:22" ht="21" x14ac:dyDescent="0.35">
      <c r="A34" s="1"/>
      <c r="B34" t="s">
        <v>80</v>
      </c>
      <c r="C34" s="2" t="s">
        <v>82</v>
      </c>
      <c r="D34" t="s">
        <v>83</v>
      </c>
      <c r="E34" s="3">
        <v>7280.83</v>
      </c>
      <c r="F34" s="24">
        <v>15</v>
      </c>
      <c r="G34" s="3"/>
      <c r="H34" s="3"/>
      <c r="I34" s="32">
        <v>3.45</v>
      </c>
      <c r="J34" s="3"/>
      <c r="K34" s="3">
        <f>E34+-I34</f>
        <v>7277.38</v>
      </c>
      <c r="L34" s="3"/>
      <c r="M34" s="3"/>
      <c r="N34" s="3">
        <v>917.01</v>
      </c>
      <c r="O34" s="3">
        <v>0.16</v>
      </c>
      <c r="P34" s="42">
        <f>ROUND(E34*0.115,2)</f>
        <v>837.3</v>
      </c>
      <c r="Q34" s="3">
        <f t="shared" ref="Q34:Q50" si="11">SUM(N34:P34)+G34</f>
        <v>1754.4699999999998</v>
      </c>
      <c r="R34" s="27">
        <f t="shared" ref="R34:R50" si="12">K34-Q34</f>
        <v>5522.91</v>
      </c>
      <c r="S34" s="29">
        <v>424.31</v>
      </c>
      <c r="T34" s="29">
        <f>ROUND(+E34*17.5%,2)+ROUND(E34*3%,2)</f>
        <v>1492.5700000000002</v>
      </c>
      <c r="U34" s="30">
        <f>ROUND(+E34*2%,2)</f>
        <v>145.62</v>
      </c>
      <c r="V34" s="31">
        <f t="shared" ref="V34:V50" si="13">SUM(S34:U34)</f>
        <v>2062.5</v>
      </c>
    </row>
    <row r="35" spans="1:22" ht="21" x14ac:dyDescent="0.35">
      <c r="A35" s="1"/>
      <c r="B35" s="1" t="s">
        <v>84</v>
      </c>
      <c r="C35" s="2" t="s">
        <v>85</v>
      </c>
      <c r="D35" t="s">
        <v>83</v>
      </c>
      <c r="E35" s="3">
        <v>7280.83</v>
      </c>
      <c r="F35" s="24">
        <v>15</v>
      </c>
      <c r="G35" s="25">
        <v>1556</v>
      </c>
      <c r="H35" s="3"/>
      <c r="I35" s="32"/>
      <c r="J35" s="3"/>
      <c r="K35" s="3">
        <f t="shared" ref="K35:K50" si="14">E35+-I35</f>
        <v>7280.83</v>
      </c>
      <c r="L35" s="3">
        <v>0</v>
      </c>
      <c r="M35" s="3"/>
      <c r="N35" s="3">
        <v>917.01</v>
      </c>
      <c r="O35" s="3">
        <v>0.16</v>
      </c>
      <c r="P35" s="42">
        <f>ROUND(E35*0.115,2)</f>
        <v>837.3</v>
      </c>
      <c r="Q35" s="3">
        <f t="shared" si="11"/>
        <v>3310.47</v>
      </c>
      <c r="R35" s="27">
        <f t="shared" si="12"/>
        <v>3970.36</v>
      </c>
      <c r="S35" s="29">
        <v>433.09</v>
      </c>
      <c r="T35" s="29">
        <f>ROUND(+E35*17.5%,2)+ROUND(E35*3%,2)</f>
        <v>1492.5700000000002</v>
      </c>
      <c r="U35" s="30">
        <f>ROUND(+E35*2%,2)</f>
        <v>145.62</v>
      </c>
      <c r="V35" s="31">
        <f t="shared" si="13"/>
        <v>2071.2800000000002</v>
      </c>
    </row>
    <row r="36" spans="1:22" ht="21" x14ac:dyDescent="0.35">
      <c r="A36" s="1"/>
      <c r="B36" s="1" t="s">
        <v>86</v>
      </c>
      <c r="C36" s="2" t="s">
        <v>87</v>
      </c>
      <c r="D36" s="1" t="s">
        <v>88</v>
      </c>
      <c r="E36" s="3">
        <v>7741.55</v>
      </c>
      <c r="F36" s="24">
        <v>15</v>
      </c>
      <c r="G36" s="3"/>
      <c r="H36" s="3"/>
      <c r="I36" s="32">
        <v>1032.2</v>
      </c>
      <c r="J36" s="3"/>
      <c r="K36" s="3">
        <f t="shared" si="14"/>
        <v>6709.35</v>
      </c>
      <c r="L36" s="3">
        <v>0</v>
      </c>
      <c r="M36" s="3"/>
      <c r="N36" s="3">
        <v>1015.42</v>
      </c>
      <c r="O36" s="3">
        <v>0.02</v>
      </c>
      <c r="P36" s="3"/>
      <c r="Q36" s="3">
        <f t="shared" si="11"/>
        <v>1015.4399999999999</v>
      </c>
      <c r="R36" s="27">
        <f t="shared" si="12"/>
        <v>5693.9100000000008</v>
      </c>
      <c r="S36" s="29">
        <v>436.24</v>
      </c>
      <c r="T36" s="29"/>
      <c r="U36" s="29"/>
      <c r="V36" s="31">
        <f t="shared" si="13"/>
        <v>436.24</v>
      </c>
    </row>
    <row r="37" spans="1:22" ht="21" x14ac:dyDescent="0.35">
      <c r="A37" s="1"/>
      <c r="B37" s="1" t="s">
        <v>89</v>
      </c>
      <c r="C37" s="2" t="s">
        <v>90</v>
      </c>
      <c r="D37" s="1" t="s">
        <v>91</v>
      </c>
      <c r="E37" s="3">
        <v>7280.83</v>
      </c>
      <c r="F37" s="24">
        <v>13</v>
      </c>
      <c r="G37" s="25">
        <v>1167</v>
      </c>
      <c r="H37" s="3"/>
      <c r="I37" s="32"/>
      <c r="J37" s="3"/>
      <c r="K37" s="3">
        <v>6310.07</v>
      </c>
      <c r="L37" s="3">
        <v>0</v>
      </c>
      <c r="M37" s="3"/>
      <c r="N37" s="3">
        <v>709.61</v>
      </c>
      <c r="O37" s="3">
        <v>-0.04</v>
      </c>
      <c r="P37" s="42">
        <f>ROUND(K37*0.115,2)</f>
        <v>725.66</v>
      </c>
      <c r="Q37" s="3">
        <f t="shared" si="11"/>
        <v>2602.23</v>
      </c>
      <c r="R37" s="27">
        <f t="shared" si="12"/>
        <v>3707.8399999999997</v>
      </c>
      <c r="S37" s="29">
        <v>433.09</v>
      </c>
      <c r="T37" s="29">
        <f>ROUND(+E37*17.5%,2)+ROUND(E37*3%,2)</f>
        <v>1492.5700000000002</v>
      </c>
      <c r="U37" s="30">
        <f>ROUND(+K37*2%,2)</f>
        <v>126.2</v>
      </c>
      <c r="V37" s="31">
        <f t="shared" si="13"/>
        <v>2051.86</v>
      </c>
    </row>
    <row r="38" spans="1:22" ht="21" x14ac:dyDescent="0.35">
      <c r="A38" s="1"/>
      <c r="B38" s="1" t="s">
        <v>92</v>
      </c>
      <c r="C38" s="2" t="s">
        <v>93</v>
      </c>
      <c r="D38" s="1" t="s">
        <v>94</v>
      </c>
      <c r="E38" s="3">
        <v>7280.83</v>
      </c>
      <c r="F38" s="24">
        <v>15</v>
      </c>
      <c r="G38" s="25">
        <v>1945</v>
      </c>
      <c r="H38" s="3"/>
      <c r="I38" s="40"/>
      <c r="J38" s="3"/>
      <c r="K38" s="3">
        <f t="shared" si="14"/>
        <v>7280.83</v>
      </c>
      <c r="L38" s="3">
        <v>0</v>
      </c>
      <c r="M38" s="3"/>
      <c r="N38" s="3">
        <v>917.01</v>
      </c>
      <c r="O38" s="3">
        <v>0.05</v>
      </c>
      <c r="P38" s="42">
        <f>ROUND(E38*0.115,2)</f>
        <v>837.3</v>
      </c>
      <c r="Q38" s="3">
        <f t="shared" si="11"/>
        <v>3699.3599999999997</v>
      </c>
      <c r="R38" s="27">
        <f t="shared" si="12"/>
        <v>3581.4700000000003</v>
      </c>
      <c r="S38" s="29">
        <v>433.09</v>
      </c>
      <c r="T38" s="29">
        <f>ROUND(+E38*17.5%,2)+ROUND(E38*3%,2)</f>
        <v>1492.5700000000002</v>
      </c>
      <c r="U38" s="30">
        <f>ROUND(+E38*2%,2)</f>
        <v>145.62</v>
      </c>
      <c r="V38" s="31">
        <f t="shared" si="13"/>
        <v>2071.2800000000002</v>
      </c>
    </row>
    <row r="39" spans="1:22" ht="21" x14ac:dyDescent="0.35">
      <c r="A39" s="1"/>
      <c r="B39" s="1" t="s">
        <v>95</v>
      </c>
      <c r="C39" s="2" t="s">
        <v>96</v>
      </c>
      <c r="D39" s="1" t="s">
        <v>94</v>
      </c>
      <c r="E39" s="3">
        <v>7280.83</v>
      </c>
      <c r="F39" s="24">
        <v>15</v>
      </c>
      <c r="G39" s="25">
        <v>2917</v>
      </c>
      <c r="H39" s="3"/>
      <c r="I39" s="32"/>
      <c r="J39" s="3"/>
      <c r="K39" s="3">
        <f t="shared" si="14"/>
        <v>7280.83</v>
      </c>
      <c r="L39" s="3">
        <v>0</v>
      </c>
      <c r="M39" s="3"/>
      <c r="N39" s="3">
        <v>917.01</v>
      </c>
      <c r="O39" s="3">
        <v>-0.04</v>
      </c>
      <c r="P39" s="42">
        <f>ROUND(E39*0.115,2)</f>
        <v>837.3</v>
      </c>
      <c r="Q39" s="3">
        <f t="shared" si="11"/>
        <v>4671.2700000000004</v>
      </c>
      <c r="R39" s="27">
        <f t="shared" si="12"/>
        <v>2609.5599999999995</v>
      </c>
      <c r="S39" s="29">
        <v>433.09</v>
      </c>
      <c r="T39" s="29">
        <f>ROUND(+E39*17.5%,2)+ROUND(E39*3%,2)</f>
        <v>1492.5700000000002</v>
      </c>
      <c r="U39" s="30">
        <f>ROUND(+E39*2%,2)</f>
        <v>145.62</v>
      </c>
      <c r="V39" s="31">
        <f t="shared" si="13"/>
        <v>2071.2800000000002</v>
      </c>
    </row>
    <row r="40" spans="1:22" ht="21" x14ac:dyDescent="0.35">
      <c r="A40" s="1"/>
      <c r="B40" s="1" t="s">
        <v>97</v>
      </c>
      <c r="C40" s="2" t="s">
        <v>98</v>
      </c>
      <c r="D40" s="1" t="s">
        <v>94</v>
      </c>
      <c r="E40" s="3">
        <v>7280.83</v>
      </c>
      <c r="F40" s="24">
        <v>15</v>
      </c>
      <c r="G40" s="3"/>
      <c r="H40" s="3"/>
      <c r="I40" s="40"/>
      <c r="J40" s="3"/>
      <c r="K40" s="3">
        <f t="shared" si="14"/>
        <v>7280.83</v>
      </c>
      <c r="L40" s="3">
        <v>0</v>
      </c>
      <c r="M40" s="3"/>
      <c r="N40" s="3">
        <v>917.01</v>
      </c>
      <c r="O40" s="3">
        <v>0.05</v>
      </c>
      <c r="P40" s="3"/>
      <c r="Q40" s="3">
        <f t="shared" si="11"/>
        <v>917.06</v>
      </c>
      <c r="R40" s="27">
        <f t="shared" si="12"/>
        <v>6363.77</v>
      </c>
      <c r="S40" s="29">
        <v>433.09</v>
      </c>
      <c r="T40" s="29"/>
      <c r="U40" s="29"/>
      <c r="V40" s="31">
        <f t="shared" si="13"/>
        <v>433.09</v>
      </c>
    </row>
    <row r="41" spans="1:22" ht="21" x14ac:dyDescent="0.35">
      <c r="A41" s="1"/>
      <c r="B41" t="s">
        <v>99</v>
      </c>
      <c r="C41" s="2" t="s">
        <v>100</v>
      </c>
      <c r="D41" t="s">
        <v>101</v>
      </c>
      <c r="E41" s="3">
        <v>7280.83</v>
      </c>
      <c r="F41" s="24">
        <v>15</v>
      </c>
      <c r="G41" s="3"/>
      <c r="H41" s="3"/>
      <c r="I41" s="40"/>
      <c r="J41" s="3"/>
      <c r="K41" s="3">
        <f t="shared" si="14"/>
        <v>7280.83</v>
      </c>
      <c r="L41" s="3">
        <v>0</v>
      </c>
      <c r="M41" s="3"/>
      <c r="N41" s="3">
        <v>917.01</v>
      </c>
      <c r="O41" s="3">
        <v>-0.04</v>
      </c>
      <c r="P41" s="42">
        <f>ROUND(E41*0.115,2)</f>
        <v>837.3</v>
      </c>
      <c r="Q41" s="3">
        <f t="shared" si="11"/>
        <v>1754.27</v>
      </c>
      <c r="R41" s="27">
        <f t="shared" si="12"/>
        <v>5526.5599999999995</v>
      </c>
      <c r="S41" s="29">
        <v>433.09</v>
      </c>
      <c r="T41" s="29">
        <f>ROUND(+E41*17.5%,2)+ROUND(E41*3%,2)</f>
        <v>1492.5700000000002</v>
      </c>
      <c r="U41" s="30">
        <f>ROUND(+E41*2%,2)</f>
        <v>145.62</v>
      </c>
      <c r="V41" s="31">
        <f t="shared" si="13"/>
        <v>2071.2800000000002</v>
      </c>
    </row>
    <row r="42" spans="1:22" ht="21" x14ac:dyDescent="0.35">
      <c r="A42" s="1"/>
      <c r="B42" s="1" t="s">
        <v>102</v>
      </c>
      <c r="C42" s="2" t="s">
        <v>103</v>
      </c>
      <c r="D42" s="1" t="s">
        <v>101</v>
      </c>
      <c r="E42" s="3">
        <v>7280.83</v>
      </c>
      <c r="F42" s="24">
        <v>15</v>
      </c>
      <c r="G42" s="3"/>
      <c r="H42" s="3"/>
      <c r="I42" s="40">
        <v>9.25</v>
      </c>
      <c r="J42" s="3"/>
      <c r="K42" s="3">
        <f t="shared" si="14"/>
        <v>7271.58</v>
      </c>
      <c r="L42" s="3">
        <v>0</v>
      </c>
      <c r="M42" s="3"/>
      <c r="N42" s="3">
        <v>917.01</v>
      </c>
      <c r="O42" s="3">
        <v>-0.04</v>
      </c>
      <c r="P42" s="42">
        <f>ROUND(E42*0.115,2)</f>
        <v>837.3</v>
      </c>
      <c r="Q42" s="3">
        <f t="shared" si="11"/>
        <v>1754.27</v>
      </c>
      <c r="R42" s="27">
        <f t="shared" si="12"/>
        <v>5517.3099999999995</v>
      </c>
      <c r="S42" s="29">
        <v>433.09</v>
      </c>
      <c r="T42" s="29">
        <f>ROUND(+E42*17.5%,2)+ROUND(E42*3%,2)</f>
        <v>1492.5700000000002</v>
      </c>
      <c r="U42" s="30">
        <f>ROUND(+E42*2%,2)</f>
        <v>145.62</v>
      </c>
      <c r="V42" s="31">
        <f t="shared" si="13"/>
        <v>2071.2800000000002</v>
      </c>
    </row>
    <row r="43" spans="1:22" ht="21" x14ac:dyDescent="0.35">
      <c r="A43" s="1"/>
      <c r="B43" s="1" t="s">
        <v>104</v>
      </c>
      <c r="C43" s="2" t="s">
        <v>105</v>
      </c>
      <c r="D43" s="1" t="s">
        <v>106</v>
      </c>
      <c r="E43" s="3">
        <v>7280.83</v>
      </c>
      <c r="F43" s="24">
        <v>15</v>
      </c>
      <c r="G43" s="3"/>
      <c r="H43" s="3"/>
      <c r="I43" s="32"/>
      <c r="J43" s="3"/>
      <c r="K43" s="3">
        <f t="shared" si="14"/>
        <v>7280.83</v>
      </c>
      <c r="L43" s="3">
        <v>0</v>
      </c>
      <c r="M43" s="3"/>
      <c r="N43" s="3">
        <v>917.01</v>
      </c>
      <c r="O43" s="3">
        <v>0.05</v>
      </c>
      <c r="P43" s="46"/>
      <c r="Q43" s="3">
        <f t="shared" si="11"/>
        <v>917.06</v>
      </c>
      <c r="R43" s="27">
        <f t="shared" si="12"/>
        <v>6363.77</v>
      </c>
      <c r="S43" s="29">
        <v>433.09</v>
      </c>
      <c r="T43" s="29"/>
      <c r="U43" s="29"/>
      <c r="V43" s="31">
        <f t="shared" si="13"/>
        <v>433.09</v>
      </c>
    </row>
    <row r="44" spans="1:22" ht="21" x14ac:dyDescent="0.35">
      <c r="A44" s="1"/>
      <c r="B44" s="1" t="s">
        <v>107</v>
      </c>
      <c r="C44" s="2" t="s">
        <v>108</v>
      </c>
      <c r="D44" s="1" t="s">
        <v>106</v>
      </c>
      <c r="E44" s="3">
        <v>7280.83</v>
      </c>
      <c r="F44" s="24">
        <v>15</v>
      </c>
      <c r="G44" s="3"/>
      <c r="H44" s="3"/>
      <c r="I44" s="32">
        <v>1.1499999999999999</v>
      </c>
      <c r="J44" s="3"/>
      <c r="K44" s="3">
        <f t="shared" si="14"/>
        <v>7279.68</v>
      </c>
      <c r="L44" s="3">
        <v>0</v>
      </c>
      <c r="M44" s="3"/>
      <c r="N44" s="3">
        <v>917.01</v>
      </c>
      <c r="O44" s="3">
        <v>0.02</v>
      </c>
      <c r="P44" s="46"/>
      <c r="Q44" s="3">
        <f t="shared" si="11"/>
        <v>917.03</v>
      </c>
      <c r="R44" s="27">
        <f t="shared" si="12"/>
        <v>6362.6500000000005</v>
      </c>
      <c r="S44" s="29">
        <v>433.09</v>
      </c>
      <c r="T44" s="29"/>
      <c r="U44" s="29"/>
      <c r="V44" s="31">
        <f t="shared" si="13"/>
        <v>433.09</v>
      </c>
    </row>
    <row r="45" spans="1:22" ht="21" x14ac:dyDescent="0.35">
      <c r="A45" s="1"/>
      <c r="B45" t="s">
        <v>109</v>
      </c>
      <c r="C45" s="2" t="s">
        <v>110</v>
      </c>
      <c r="D45" t="s">
        <v>111</v>
      </c>
      <c r="E45" s="3">
        <v>7280.83</v>
      </c>
      <c r="F45" s="24">
        <v>15</v>
      </c>
      <c r="G45" s="3"/>
      <c r="H45" s="3"/>
      <c r="I45" s="32">
        <v>12.65</v>
      </c>
      <c r="J45" s="3"/>
      <c r="K45" s="3">
        <f t="shared" si="14"/>
        <v>7268.18</v>
      </c>
      <c r="L45" s="3">
        <v>0</v>
      </c>
      <c r="M45" s="3"/>
      <c r="N45" s="3">
        <v>917.01</v>
      </c>
      <c r="O45" s="3">
        <v>-0.15</v>
      </c>
      <c r="P45" s="46"/>
      <c r="Q45" s="3">
        <f t="shared" si="11"/>
        <v>916.86</v>
      </c>
      <c r="R45" s="27">
        <f t="shared" si="12"/>
        <v>6351.3200000000006</v>
      </c>
      <c r="S45" s="29">
        <v>433.09</v>
      </c>
      <c r="T45" s="29"/>
      <c r="U45" s="29"/>
      <c r="V45" s="31">
        <f t="shared" si="13"/>
        <v>433.09</v>
      </c>
    </row>
    <row r="46" spans="1:22" ht="21" x14ac:dyDescent="0.35">
      <c r="A46" s="1"/>
      <c r="B46" t="s">
        <v>112</v>
      </c>
      <c r="C46" s="2" t="s">
        <v>113</v>
      </c>
      <c r="D46" t="s">
        <v>111</v>
      </c>
      <c r="E46" s="3">
        <v>7280.83</v>
      </c>
      <c r="F46" s="24">
        <v>15</v>
      </c>
      <c r="G46" s="3"/>
      <c r="H46" s="3"/>
      <c r="I46" s="32">
        <v>1.1499999999999999</v>
      </c>
      <c r="J46" s="3"/>
      <c r="K46" s="3">
        <f t="shared" si="14"/>
        <v>7279.68</v>
      </c>
      <c r="L46" s="3">
        <v>0</v>
      </c>
      <c r="M46" s="3"/>
      <c r="N46" s="3">
        <v>917.01</v>
      </c>
      <c r="O46" s="3">
        <v>-7.0000000000000007E-2</v>
      </c>
      <c r="P46" s="42">
        <f>ROUND(E46*0.115,2)</f>
        <v>837.3</v>
      </c>
      <c r="Q46" s="3">
        <f t="shared" si="11"/>
        <v>1754.2399999999998</v>
      </c>
      <c r="R46" s="27">
        <f t="shared" si="12"/>
        <v>5525.4400000000005</v>
      </c>
      <c r="S46" s="29">
        <v>433.09</v>
      </c>
      <c r="T46" s="29">
        <v>1435.21</v>
      </c>
      <c r="U46" s="30">
        <f>ROUND(+E46*2%,2)</f>
        <v>145.62</v>
      </c>
      <c r="V46" s="31">
        <f t="shared" si="13"/>
        <v>2013.92</v>
      </c>
    </row>
    <row r="47" spans="1:22" ht="21" x14ac:dyDescent="0.35">
      <c r="A47" s="1"/>
      <c r="B47" t="s">
        <v>114</v>
      </c>
      <c r="C47" s="2" t="s">
        <v>115</v>
      </c>
      <c r="D47" t="s">
        <v>111</v>
      </c>
      <c r="E47" s="3">
        <v>7280.83</v>
      </c>
      <c r="F47" s="24">
        <v>15</v>
      </c>
      <c r="G47" s="3"/>
      <c r="H47" s="3"/>
      <c r="I47" s="32">
        <v>1.1499999999999999</v>
      </c>
      <c r="J47" s="3"/>
      <c r="K47" s="3">
        <f t="shared" si="14"/>
        <v>7279.68</v>
      </c>
      <c r="L47" s="3">
        <v>0</v>
      </c>
      <c r="M47" s="3"/>
      <c r="N47" s="3">
        <v>917.01</v>
      </c>
      <c r="O47" s="3">
        <v>-7.0000000000000007E-2</v>
      </c>
      <c r="P47" s="42">
        <f>ROUND(E47*0.115,2)</f>
        <v>837.3</v>
      </c>
      <c r="Q47" s="3">
        <f t="shared" si="11"/>
        <v>1754.2399999999998</v>
      </c>
      <c r="R47" s="27">
        <f t="shared" si="12"/>
        <v>5525.4400000000005</v>
      </c>
      <c r="S47" s="29">
        <v>433.09</v>
      </c>
      <c r="T47" s="29">
        <v>1435.21</v>
      </c>
      <c r="U47" s="30">
        <f>ROUND(+E47*2%,2)</f>
        <v>145.62</v>
      </c>
      <c r="V47" s="31">
        <f t="shared" si="13"/>
        <v>2013.92</v>
      </c>
    </row>
    <row r="48" spans="1:22" ht="21" x14ac:dyDescent="0.35">
      <c r="A48" s="1"/>
      <c r="B48" t="s">
        <v>116</v>
      </c>
      <c r="C48" s="2" t="s">
        <v>117</v>
      </c>
      <c r="D48" t="s">
        <v>111</v>
      </c>
      <c r="E48" s="3">
        <v>7280.83</v>
      </c>
      <c r="F48" s="24">
        <v>15</v>
      </c>
      <c r="G48" s="3"/>
      <c r="H48" s="3"/>
      <c r="I48" s="32">
        <v>3.47</v>
      </c>
      <c r="J48" s="3"/>
      <c r="K48" s="3">
        <f t="shared" si="14"/>
        <v>7277.36</v>
      </c>
      <c r="L48" s="3">
        <v>0</v>
      </c>
      <c r="M48" s="3"/>
      <c r="N48" s="3">
        <v>917.01</v>
      </c>
      <c r="O48" s="3">
        <v>-0.04</v>
      </c>
      <c r="P48" s="33"/>
      <c r="Q48" s="3">
        <f t="shared" si="11"/>
        <v>916.97</v>
      </c>
      <c r="R48" s="47">
        <f t="shared" si="12"/>
        <v>6360.3899999999994</v>
      </c>
      <c r="S48" s="29">
        <v>415.3</v>
      </c>
      <c r="T48" s="29"/>
      <c r="U48" s="34"/>
      <c r="V48" s="31">
        <f t="shared" si="13"/>
        <v>415.3</v>
      </c>
    </row>
    <row r="49" spans="1:22" ht="21" x14ac:dyDescent="0.35">
      <c r="A49" s="1"/>
      <c r="B49" t="s">
        <v>118</v>
      </c>
      <c r="C49" s="2" t="s">
        <v>119</v>
      </c>
      <c r="D49" t="s">
        <v>111</v>
      </c>
      <c r="E49" s="3">
        <v>7280.83</v>
      </c>
      <c r="F49" s="24">
        <v>15</v>
      </c>
      <c r="G49" s="3"/>
      <c r="H49" s="3"/>
      <c r="I49" s="40"/>
      <c r="J49" s="3"/>
      <c r="K49" s="3">
        <f t="shared" si="14"/>
        <v>7280.83</v>
      </c>
      <c r="L49" s="3">
        <v>0</v>
      </c>
      <c r="M49" s="3"/>
      <c r="N49" s="3">
        <v>917.01</v>
      </c>
      <c r="O49" s="3">
        <v>0.12</v>
      </c>
      <c r="P49" s="3"/>
      <c r="Q49" s="3">
        <f t="shared" si="11"/>
        <v>917.13</v>
      </c>
      <c r="R49" s="27">
        <f t="shared" si="12"/>
        <v>6363.7</v>
      </c>
      <c r="S49" s="29">
        <v>433.09</v>
      </c>
      <c r="T49" s="29"/>
      <c r="U49" s="29"/>
      <c r="V49" s="31">
        <f t="shared" si="13"/>
        <v>433.09</v>
      </c>
    </row>
    <row r="50" spans="1:22" ht="21" x14ac:dyDescent="0.35">
      <c r="A50" s="1"/>
      <c r="B50" t="s">
        <v>120</v>
      </c>
      <c r="C50" s="2" t="s">
        <v>121</v>
      </c>
      <c r="D50" t="s">
        <v>122</v>
      </c>
      <c r="E50" s="3">
        <v>4532.5</v>
      </c>
      <c r="F50" s="24">
        <v>15</v>
      </c>
      <c r="G50" s="3"/>
      <c r="H50" s="3"/>
      <c r="I50" s="32"/>
      <c r="J50" s="3"/>
      <c r="K50" s="3">
        <f t="shared" si="14"/>
        <v>4532.5</v>
      </c>
      <c r="L50" s="3"/>
      <c r="M50" s="3"/>
      <c r="N50" s="3">
        <v>385.78</v>
      </c>
      <c r="O50" s="3">
        <v>0</v>
      </c>
      <c r="P50" s="3"/>
      <c r="Q50" s="3">
        <f t="shared" si="11"/>
        <v>385.78</v>
      </c>
      <c r="R50" s="48">
        <f t="shared" si="12"/>
        <v>4146.72</v>
      </c>
      <c r="S50" s="28">
        <v>381.8</v>
      </c>
      <c r="T50" s="29"/>
      <c r="U50" s="34"/>
      <c r="V50" s="31">
        <f t="shared" si="13"/>
        <v>381.8</v>
      </c>
    </row>
    <row r="51" spans="1:22" ht="18.75" x14ac:dyDescent="0.3">
      <c r="A51" s="1"/>
      <c r="B51" s="20" t="s">
        <v>30</v>
      </c>
      <c r="C51" s="36"/>
      <c r="D51" s="37"/>
      <c r="E51" s="38">
        <f>SUM(E33:E50)</f>
        <v>121486.50000000001</v>
      </c>
      <c r="F51" s="38"/>
      <c r="G51" s="38">
        <f>SUM(G33:G50)</f>
        <v>7585</v>
      </c>
      <c r="H51" s="38">
        <f t="shared" ref="H51:J51" si="15">SUM(H33:H48)</f>
        <v>0</v>
      </c>
      <c r="I51" s="38">
        <f>SUM(I33:I50)</f>
        <v>1064.4700000000005</v>
      </c>
      <c r="J51" s="38">
        <f t="shared" si="15"/>
        <v>0</v>
      </c>
      <c r="K51" s="38">
        <f>SUM(K33:K50)</f>
        <v>119451.26999999999</v>
      </c>
      <c r="L51" s="38">
        <f t="shared" ref="L51:V51" si="16">SUM(L33:L50)</f>
        <v>0</v>
      </c>
      <c r="M51" s="38">
        <f t="shared" si="16"/>
        <v>0</v>
      </c>
      <c r="N51" s="38">
        <f t="shared" si="16"/>
        <v>14948.950000000003</v>
      </c>
      <c r="O51" s="38">
        <f t="shared" si="16"/>
        <v>0.14000000000000007</v>
      </c>
      <c r="P51" s="38">
        <f>SUM(P33:P50)</f>
        <v>7424.06</v>
      </c>
      <c r="Q51" s="38">
        <f t="shared" si="16"/>
        <v>29958.149999999998</v>
      </c>
      <c r="R51" s="38">
        <f>SUM(R33:R50)</f>
        <v>89493.12000000001</v>
      </c>
      <c r="S51" s="38">
        <f t="shared" si="16"/>
        <v>7287.8200000000015</v>
      </c>
      <c r="T51" s="38">
        <f t="shared" si="16"/>
        <v>13318.41</v>
      </c>
      <c r="U51" s="38">
        <f t="shared" si="16"/>
        <v>1291.1599999999999</v>
      </c>
      <c r="V51" s="38">
        <f t="shared" si="16"/>
        <v>21897.390000000003</v>
      </c>
    </row>
    <row r="52" spans="1:22" ht="18.75" x14ac:dyDescent="0.3">
      <c r="A52" s="1"/>
      <c r="B52" s="1"/>
      <c r="C52" s="2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9"/>
      <c r="S52" s="1"/>
      <c r="T52" s="1"/>
      <c r="U52" s="1"/>
      <c r="V52" s="1"/>
    </row>
    <row r="53" spans="1:22" ht="18.75" x14ac:dyDescent="0.3">
      <c r="A53" s="1"/>
      <c r="B53" s="20" t="s">
        <v>123</v>
      </c>
      <c r="C53" s="36" t="s">
        <v>124</v>
      </c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9"/>
      <c r="S53" s="1"/>
      <c r="T53" s="1"/>
      <c r="U53" s="1"/>
      <c r="V53" s="1"/>
    </row>
    <row r="54" spans="1:22" ht="21" x14ac:dyDescent="0.35">
      <c r="A54" s="1"/>
      <c r="B54" s="1" t="s">
        <v>125</v>
      </c>
      <c r="C54" s="2" t="s">
        <v>126</v>
      </c>
      <c r="D54" s="1" t="s">
        <v>127</v>
      </c>
      <c r="E54" s="3">
        <v>7741.55</v>
      </c>
      <c r="F54" s="24">
        <v>15</v>
      </c>
      <c r="G54" s="39"/>
      <c r="H54" s="3"/>
      <c r="I54" s="32">
        <v>516.1</v>
      </c>
      <c r="J54" s="3"/>
      <c r="K54" s="3">
        <f>E54+-I54</f>
        <v>7225.45</v>
      </c>
      <c r="L54" s="3"/>
      <c r="M54" s="3"/>
      <c r="N54" s="3">
        <v>1015.42</v>
      </c>
      <c r="O54" s="3">
        <v>0.02</v>
      </c>
      <c r="P54" s="3"/>
      <c r="Q54" s="3">
        <f t="shared" ref="Q54:Q59" si="17">SUM(N54:P54)+G54</f>
        <v>1015.4399999999999</v>
      </c>
      <c r="R54" s="27">
        <f t="shared" ref="R54:R59" si="18">K54-Q54</f>
        <v>6210.01</v>
      </c>
      <c r="S54" s="29">
        <v>436.34</v>
      </c>
      <c r="T54" s="29"/>
      <c r="U54" s="29"/>
      <c r="V54" s="31">
        <f t="shared" ref="V54:V59" si="19">SUM(S54:U54)</f>
        <v>436.34</v>
      </c>
    </row>
    <row r="55" spans="1:22" ht="21" x14ac:dyDescent="0.35">
      <c r="A55" s="1"/>
      <c r="B55" s="1" t="s">
        <v>128</v>
      </c>
      <c r="C55" s="2" t="s">
        <v>129</v>
      </c>
      <c r="D55" s="1" t="s">
        <v>81</v>
      </c>
      <c r="E55" s="3">
        <v>7280.83</v>
      </c>
      <c r="F55" s="24">
        <v>15</v>
      </c>
      <c r="G55" s="3"/>
      <c r="H55" s="3"/>
      <c r="I55" s="32"/>
      <c r="J55" s="3"/>
      <c r="K55" s="3">
        <f t="shared" ref="K55:K59" si="20">E55+-I55</f>
        <v>7280.83</v>
      </c>
      <c r="L55" s="3"/>
      <c r="M55" s="3"/>
      <c r="N55" s="3">
        <v>917.01</v>
      </c>
      <c r="O55" s="3">
        <v>0.03</v>
      </c>
      <c r="P55" s="26">
        <f>ROUND(E55*0.115,2)</f>
        <v>837.3</v>
      </c>
      <c r="Q55" s="3">
        <f t="shared" si="17"/>
        <v>1754.34</v>
      </c>
      <c r="R55" s="27">
        <f t="shared" si="18"/>
        <v>5526.49</v>
      </c>
      <c r="S55" s="29">
        <v>433.09</v>
      </c>
      <c r="T55" s="29">
        <v>1435.21</v>
      </c>
      <c r="U55" s="30">
        <f>ROUND(+E55*2%,2)</f>
        <v>145.62</v>
      </c>
      <c r="V55" s="31">
        <f t="shared" si="19"/>
        <v>2013.92</v>
      </c>
    </row>
    <row r="56" spans="1:22" ht="21" x14ac:dyDescent="0.35">
      <c r="A56" s="1"/>
      <c r="B56" s="1" t="s">
        <v>130</v>
      </c>
      <c r="C56" s="2" t="s">
        <v>131</v>
      </c>
      <c r="D56" s="1" t="s">
        <v>111</v>
      </c>
      <c r="E56" s="3">
        <v>7280.83</v>
      </c>
      <c r="F56" s="24">
        <v>15</v>
      </c>
      <c r="G56" s="3"/>
      <c r="H56" s="3"/>
      <c r="I56" s="32">
        <v>6.93</v>
      </c>
      <c r="J56" s="3"/>
      <c r="K56" s="3">
        <f t="shared" si="20"/>
        <v>7273.9</v>
      </c>
      <c r="L56" s="3"/>
      <c r="M56" s="3"/>
      <c r="N56" s="3">
        <v>917.01</v>
      </c>
      <c r="O56" s="3">
        <v>0.01</v>
      </c>
      <c r="P56" s="26">
        <f>ROUND(E56*0.115,2)</f>
        <v>837.3</v>
      </c>
      <c r="Q56" s="3">
        <f t="shared" si="17"/>
        <v>1754.32</v>
      </c>
      <c r="R56" s="27">
        <f t="shared" si="18"/>
        <v>5519.58</v>
      </c>
      <c r="S56" s="29">
        <v>433.09</v>
      </c>
      <c r="T56" s="29">
        <f>ROUND(+E56*17.5%,2)+ROUND(E56*3%,2)</f>
        <v>1492.5700000000002</v>
      </c>
      <c r="U56" s="30">
        <f>ROUND(+E56*2%,2)</f>
        <v>145.62</v>
      </c>
      <c r="V56" s="31">
        <f t="shared" si="19"/>
        <v>2071.2800000000002</v>
      </c>
    </row>
    <row r="57" spans="1:22" ht="87.75" x14ac:dyDescent="0.35">
      <c r="A57" s="1" t="s">
        <v>132</v>
      </c>
      <c r="B57" t="s">
        <v>133</v>
      </c>
      <c r="C57" s="2" t="s">
        <v>134</v>
      </c>
      <c r="D57" s="49" t="s">
        <v>135</v>
      </c>
      <c r="E57" s="3">
        <v>7063.16</v>
      </c>
      <c r="F57" s="24">
        <v>15</v>
      </c>
      <c r="G57" s="3"/>
      <c r="H57" s="3"/>
      <c r="I57" s="32">
        <v>1.1200000000000001</v>
      </c>
      <c r="J57" s="3"/>
      <c r="K57" s="3">
        <f t="shared" si="20"/>
        <v>7062.04</v>
      </c>
      <c r="L57" s="3"/>
      <c r="M57" s="3"/>
      <c r="N57" s="3">
        <v>870.52</v>
      </c>
      <c r="O57" s="3">
        <v>0.05</v>
      </c>
      <c r="P57" s="3"/>
      <c r="Q57" s="3">
        <f t="shared" si="17"/>
        <v>870.56999999999994</v>
      </c>
      <c r="R57" s="27">
        <f t="shared" si="18"/>
        <v>6191.47</v>
      </c>
      <c r="S57" s="29">
        <v>433.09</v>
      </c>
      <c r="T57" s="29"/>
      <c r="U57" s="29"/>
      <c r="V57" s="31">
        <f t="shared" si="19"/>
        <v>433.09</v>
      </c>
    </row>
    <row r="58" spans="1:22" ht="87.75" x14ac:dyDescent="0.35">
      <c r="A58" s="1"/>
      <c r="B58" t="s">
        <v>136</v>
      </c>
      <c r="C58" s="2" t="s">
        <v>137</v>
      </c>
      <c r="D58" s="49" t="s">
        <v>135</v>
      </c>
      <c r="E58" s="3">
        <v>7063.16</v>
      </c>
      <c r="F58" s="24">
        <v>15</v>
      </c>
      <c r="G58" s="3"/>
      <c r="H58" s="3"/>
      <c r="I58" s="32">
        <v>6.73</v>
      </c>
      <c r="J58" s="3"/>
      <c r="K58" s="3">
        <f t="shared" si="20"/>
        <v>7056.43</v>
      </c>
      <c r="L58" s="3"/>
      <c r="M58" s="3"/>
      <c r="N58" s="3">
        <v>870.52</v>
      </c>
      <c r="O58" s="3">
        <v>-0.05</v>
      </c>
      <c r="P58" s="3"/>
      <c r="Q58" s="3">
        <f t="shared" si="17"/>
        <v>870.47</v>
      </c>
      <c r="R58" s="27">
        <f t="shared" si="18"/>
        <v>6185.96</v>
      </c>
      <c r="S58" s="29">
        <v>369.05</v>
      </c>
      <c r="T58" s="29"/>
      <c r="U58" s="29"/>
      <c r="V58" s="31">
        <f t="shared" si="19"/>
        <v>369.05</v>
      </c>
    </row>
    <row r="59" spans="1:22" ht="87.75" x14ac:dyDescent="0.35">
      <c r="A59" s="1"/>
      <c r="B59" t="s">
        <v>138</v>
      </c>
      <c r="C59" s="2" t="s">
        <v>139</v>
      </c>
      <c r="D59" s="49" t="s">
        <v>135</v>
      </c>
      <c r="E59" s="3">
        <v>7063.16</v>
      </c>
      <c r="F59" s="24">
        <v>15</v>
      </c>
      <c r="G59" s="3"/>
      <c r="H59" s="3"/>
      <c r="I59" s="32"/>
      <c r="J59" s="3"/>
      <c r="K59" s="3">
        <f t="shared" si="20"/>
        <v>7063.16</v>
      </c>
      <c r="L59" s="3"/>
      <c r="M59" s="3"/>
      <c r="N59" s="3">
        <v>870.52</v>
      </c>
      <c r="O59" s="3">
        <v>0.03</v>
      </c>
      <c r="P59" s="42">
        <f>ROUND(E59*0.115,2)</f>
        <v>812.26</v>
      </c>
      <c r="Q59" s="3">
        <f t="shared" si="17"/>
        <v>1682.81</v>
      </c>
      <c r="R59" s="27">
        <f t="shared" si="18"/>
        <v>5380.35</v>
      </c>
      <c r="S59" s="29">
        <v>426.66</v>
      </c>
      <c r="T59" s="29">
        <f>ROUND(+E59*17.5%,2)+ROUND(E59*3%,2)</f>
        <v>1447.94</v>
      </c>
      <c r="U59" s="30">
        <f>ROUND(+E59*2%,2)</f>
        <v>141.26</v>
      </c>
      <c r="V59" s="31">
        <f t="shared" si="19"/>
        <v>2015.8600000000001</v>
      </c>
    </row>
    <row r="60" spans="1:22" ht="18.75" x14ac:dyDescent="0.3">
      <c r="A60" s="1"/>
      <c r="B60" s="20" t="s">
        <v>30</v>
      </c>
      <c r="C60" s="36"/>
      <c r="D60" s="37"/>
      <c r="E60" s="38">
        <f>SUM(E54:E59)</f>
        <v>43492.69</v>
      </c>
      <c r="F60" s="38"/>
      <c r="G60" s="38">
        <f t="shared" ref="G60:J60" si="21">SUM(G54:G59)</f>
        <v>0</v>
      </c>
      <c r="H60" s="38">
        <f t="shared" si="21"/>
        <v>0</v>
      </c>
      <c r="I60" s="38">
        <f>SUM(I54:I59)</f>
        <v>530.88</v>
      </c>
      <c r="J60" s="38">
        <f t="shared" si="21"/>
        <v>0</v>
      </c>
      <c r="K60" s="38">
        <f>SUM(K54:K59)</f>
        <v>42961.81</v>
      </c>
      <c r="L60" s="38">
        <f t="shared" ref="L60:V60" si="22">SUM(L54:L59)</f>
        <v>0</v>
      </c>
      <c r="M60" s="38">
        <f t="shared" si="22"/>
        <v>0</v>
      </c>
      <c r="N60" s="38">
        <f t="shared" si="22"/>
        <v>5461</v>
      </c>
      <c r="O60" s="38">
        <f t="shared" si="22"/>
        <v>9.0000000000000011E-2</v>
      </c>
      <c r="P60" s="38">
        <f t="shared" si="22"/>
        <v>2486.8599999999997</v>
      </c>
      <c r="Q60" s="38">
        <f t="shared" si="22"/>
        <v>7947.9499999999989</v>
      </c>
      <c r="R60" s="38">
        <f>SUM(R54:R59)</f>
        <v>35013.86</v>
      </c>
      <c r="S60" s="38">
        <f t="shared" si="22"/>
        <v>2531.3199999999997</v>
      </c>
      <c r="T60" s="38">
        <f t="shared" si="22"/>
        <v>4375.72</v>
      </c>
      <c r="U60" s="38">
        <f t="shared" si="22"/>
        <v>432.5</v>
      </c>
      <c r="V60" s="38">
        <f t="shared" si="22"/>
        <v>7339.5400000000009</v>
      </c>
    </row>
    <row r="61" spans="1:22" ht="18.75" x14ac:dyDescent="0.3">
      <c r="A61" s="1"/>
      <c r="B61" s="20"/>
      <c r="C61" s="2"/>
      <c r="D61" s="1"/>
      <c r="E61" s="3"/>
      <c r="F61" s="3"/>
      <c r="G61" s="3"/>
      <c r="H61" s="3"/>
      <c r="I61" s="3"/>
      <c r="J61" s="3"/>
      <c r="K61" s="50"/>
      <c r="L61" s="50"/>
      <c r="M61" s="50"/>
      <c r="N61" s="50"/>
      <c r="O61" s="50"/>
      <c r="P61" s="50"/>
      <c r="Q61" s="50"/>
      <c r="R61" s="51"/>
      <c r="S61" s="52"/>
      <c r="T61" s="52"/>
      <c r="U61" s="52"/>
      <c r="V61" s="52"/>
    </row>
    <row r="62" spans="1:22" ht="18.75" x14ac:dyDescent="0.3">
      <c r="A62" s="1"/>
      <c r="B62" s="20" t="s">
        <v>140</v>
      </c>
      <c r="C62" s="36" t="s">
        <v>141</v>
      </c>
      <c r="D62" s="1"/>
      <c r="E62" s="3"/>
      <c r="F62" s="3"/>
      <c r="G62" s="3"/>
      <c r="H62" s="3"/>
      <c r="I62" s="3"/>
      <c r="J62" s="3"/>
      <c r="K62" s="50"/>
      <c r="L62" s="50"/>
      <c r="M62" s="50"/>
      <c r="N62" s="50"/>
      <c r="O62" s="50"/>
      <c r="P62" s="50"/>
      <c r="Q62" s="50"/>
      <c r="R62" s="51"/>
      <c r="S62" s="52"/>
      <c r="T62" s="52"/>
      <c r="U62" s="52"/>
      <c r="V62" s="52"/>
    </row>
    <row r="63" spans="1:22" ht="21" x14ac:dyDescent="0.35">
      <c r="A63" s="1"/>
      <c r="B63" s="1" t="s">
        <v>142</v>
      </c>
      <c r="C63" s="2" t="s">
        <v>143</v>
      </c>
      <c r="D63" s="1" t="s">
        <v>35</v>
      </c>
      <c r="E63" s="3">
        <v>13520</v>
      </c>
      <c r="F63" s="24">
        <v>15</v>
      </c>
      <c r="G63" s="25">
        <v>2784</v>
      </c>
      <c r="H63" s="3"/>
      <c r="I63" s="3"/>
      <c r="J63" s="3"/>
      <c r="K63" s="3">
        <f>E63+-I63</f>
        <v>13520</v>
      </c>
      <c r="L63" s="3">
        <v>0</v>
      </c>
      <c r="M63" s="3"/>
      <c r="N63" s="3">
        <v>2283.5500000000002</v>
      </c>
      <c r="O63" s="3">
        <v>-0.03</v>
      </c>
      <c r="P63" s="42">
        <f>ROUND(E63*0.115,2)</f>
        <v>1554.8</v>
      </c>
      <c r="Q63" s="3">
        <f>SUM(N63:P63)+G63</f>
        <v>6622.32</v>
      </c>
      <c r="R63" s="27">
        <f>K63-Q63</f>
        <v>6897.68</v>
      </c>
      <c r="S63" s="28">
        <v>617.62</v>
      </c>
      <c r="T63" s="29">
        <f>ROUND(+E63*17.5%,2)+ROUND(E63*3%,2)</f>
        <v>2771.6</v>
      </c>
      <c r="U63" s="30">
        <f>ROUND(+E63*2%,2)</f>
        <v>270.39999999999998</v>
      </c>
      <c r="V63" s="31">
        <f>SUM(S63:U63)</f>
        <v>3659.62</v>
      </c>
    </row>
    <row r="64" spans="1:22" ht="18.75" x14ac:dyDescent="0.3">
      <c r="A64" s="1"/>
      <c r="B64" s="20" t="s">
        <v>30</v>
      </c>
      <c r="C64" s="1"/>
      <c r="D64" s="1"/>
      <c r="E64" s="38">
        <f>E63</f>
        <v>13520</v>
      </c>
      <c r="F64" s="38"/>
      <c r="G64" s="38">
        <f>+G63</f>
        <v>2784</v>
      </c>
      <c r="H64" s="38"/>
      <c r="I64" s="38">
        <f>I63</f>
        <v>0</v>
      </c>
      <c r="J64" s="38">
        <f>J63</f>
        <v>0</v>
      </c>
      <c r="K64" s="38">
        <f>K63</f>
        <v>13520</v>
      </c>
      <c r="L64" s="38">
        <f t="shared" ref="L64:V64" si="23">L63</f>
        <v>0</v>
      </c>
      <c r="M64" s="38">
        <f t="shared" si="23"/>
        <v>0</v>
      </c>
      <c r="N64" s="38">
        <f t="shared" si="23"/>
        <v>2283.5500000000002</v>
      </c>
      <c r="O64" s="38">
        <f t="shared" si="23"/>
        <v>-0.03</v>
      </c>
      <c r="P64" s="38">
        <f t="shared" si="23"/>
        <v>1554.8</v>
      </c>
      <c r="Q64" s="38">
        <f t="shared" si="23"/>
        <v>6622.32</v>
      </c>
      <c r="R64" s="38">
        <f>R63</f>
        <v>6897.68</v>
      </c>
      <c r="S64" s="38">
        <f t="shared" si="23"/>
        <v>617.62</v>
      </c>
      <c r="T64" s="38">
        <f t="shared" si="23"/>
        <v>2771.6</v>
      </c>
      <c r="U64" s="38">
        <f t="shared" si="23"/>
        <v>270.39999999999998</v>
      </c>
      <c r="V64" s="38">
        <f t="shared" si="23"/>
        <v>3659.62</v>
      </c>
    </row>
    <row r="65" spans="1:22" ht="18.75" x14ac:dyDescent="0.3">
      <c r="A65" s="1"/>
      <c r="B65" s="20"/>
      <c r="C65" s="1"/>
      <c r="D65" s="1"/>
      <c r="E65" s="3"/>
      <c r="F65" s="3"/>
      <c r="G65" s="3"/>
      <c r="H65" s="3"/>
      <c r="I65" s="3"/>
      <c r="J65" s="3"/>
      <c r="K65" s="50"/>
      <c r="L65" s="50"/>
      <c r="M65" s="50"/>
      <c r="N65" s="50"/>
      <c r="O65" s="50"/>
      <c r="P65" s="50"/>
      <c r="Q65" s="50"/>
      <c r="R65" s="51"/>
      <c r="S65" s="52"/>
      <c r="T65" s="52"/>
      <c r="U65" s="52"/>
      <c r="V65" s="52"/>
    </row>
    <row r="66" spans="1:22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3"/>
      <c r="S66" s="1"/>
      <c r="T66" s="1"/>
      <c r="U66" s="1"/>
      <c r="V66" s="1"/>
    </row>
    <row r="67" spans="1:22" ht="18.75" x14ac:dyDescent="0.3">
      <c r="A67" s="1"/>
      <c r="B67" s="1"/>
      <c r="C67" s="54" t="s">
        <v>144</v>
      </c>
      <c r="D67" s="1"/>
      <c r="E67" s="55">
        <f>E9+E22+E30+E51+E60+E64</f>
        <v>292427.51</v>
      </c>
      <c r="F67" s="55"/>
      <c r="G67" s="56">
        <f>G9+G22+G30+G51+G60+G64</f>
        <v>22535.11</v>
      </c>
      <c r="H67" s="55"/>
      <c r="I67" s="55">
        <f t="shared" ref="I67:Q67" si="24">I9+I22+I30+I51+I60+I64</f>
        <v>1623.4700000000003</v>
      </c>
      <c r="J67" s="55">
        <f t="shared" si="24"/>
        <v>0</v>
      </c>
      <c r="K67" s="55">
        <f t="shared" si="24"/>
        <v>289492.31999999995</v>
      </c>
      <c r="L67" s="55">
        <f t="shared" si="24"/>
        <v>7775.71</v>
      </c>
      <c r="M67" s="55">
        <f t="shared" si="24"/>
        <v>7775.71</v>
      </c>
      <c r="N67" s="55">
        <f t="shared" si="24"/>
        <v>37924.750000000007</v>
      </c>
      <c r="O67" s="55">
        <f t="shared" si="24"/>
        <v>0.55999999999999994</v>
      </c>
      <c r="P67" s="56">
        <f t="shared" si="24"/>
        <v>18681.21</v>
      </c>
      <c r="Q67" s="55">
        <f t="shared" si="24"/>
        <v>79141.63</v>
      </c>
      <c r="R67" s="57">
        <f>ROUND(+R9+R22+R30+R51+R60+R64,1)</f>
        <v>210350.7</v>
      </c>
      <c r="S67" s="55">
        <f>S9+S22+S30+S51+S60+S64</f>
        <v>17928.240000000002</v>
      </c>
      <c r="T67" s="55">
        <f>T64+T60+T51+T30+T22+T9</f>
        <v>33397.983099999998</v>
      </c>
      <c r="U67" s="56">
        <f>U9+U22+U30+U51+U60+U64</f>
        <v>3248.93</v>
      </c>
      <c r="V67" s="58">
        <f>V9+V22+V30+V51+V60+V64</f>
        <v>54575.15310000001</v>
      </c>
    </row>
    <row r="68" spans="1:22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55"/>
      <c r="T68" s="55"/>
      <c r="U68" s="1"/>
      <c r="V68" s="1"/>
    </row>
    <row r="69" spans="1:22" ht="15.75" x14ac:dyDescent="0.25">
      <c r="A69" s="1"/>
      <c r="B69" s="1"/>
      <c r="C69" t="s">
        <v>145</v>
      </c>
      <c r="D69" s="1"/>
      <c r="E69" s="3">
        <f>E7+E12+E16+E17+K18+E25+E26+E27+E28+E34+E35+K37+E38+E39+E41+E42+E46+E47+E55+E56+E59+E63</f>
        <v>162444.75</v>
      </c>
      <c r="F69" s="3">
        <f>E69*17.5%</f>
        <v>28427.831249999999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</row>
    <row r="70" spans="1:22" ht="15.75" x14ac:dyDescent="0.25">
      <c r="A70" s="1"/>
      <c r="B70" s="1"/>
      <c r="C70" t="s">
        <v>146</v>
      </c>
      <c r="D70" s="1"/>
      <c r="E70" s="3">
        <f>E69</f>
        <v>162444.75</v>
      </c>
      <c r="F70" s="3">
        <f>E70*3%</f>
        <v>4873.3424999999997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3">
        <f>SUM(F69:F70)</f>
        <v>33301.173750000002</v>
      </c>
      <c r="G71" s="3"/>
      <c r="H71" s="1"/>
      <c r="I71" s="29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</row>
    <row r="76" spans="1:22" ht="16.5" thickBot="1" x14ac:dyDescent="0.3">
      <c r="A76" s="1"/>
      <c r="B76" s="1"/>
      <c r="C76" s="1"/>
      <c r="D76" s="1"/>
      <c r="E76" s="60"/>
      <c r="F76" s="60"/>
      <c r="G76" s="24"/>
      <c r="H76" s="24"/>
      <c r="I76" s="1"/>
      <c r="J76" s="1"/>
      <c r="K76" s="1"/>
      <c r="L76" s="1"/>
      <c r="M76" s="1"/>
      <c r="N76" s="1"/>
      <c r="O76" s="1"/>
      <c r="P76" s="61"/>
      <c r="Q76" s="61"/>
      <c r="R76" s="2"/>
      <c r="S76" s="1"/>
      <c r="T76" s="1"/>
      <c r="U76" s="1"/>
      <c r="V76" s="1"/>
    </row>
    <row r="77" spans="1:22" ht="15" x14ac:dyDescent="0.25">
      <c r="A77" s="1"/>
      <c r="B77" s="1"/>
      <c r="C77" s="1"/>
      <c r="D77" s="1"/>
      <c r="E77" s="62" t="s">
        <v>147</v>
      </c>
      <c r="F77" s="61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63" t="s">
        <v>148</v>
      </c>
      <c r="S77" s="63"/>
      <c r="T77" s="24"/>
      <c r="U77" s="1"/>
      <c r="V77" s="1"/>
    </row>
    <row r="78" spans="1:2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</row>
  </sheetData>
  <mergeCells count="5">
    <mergeCell ref="B4:V4"/>
    <mergeCell ref="E76:F76"/>
    <mergeCell ref="P76:Q76"/>
    <mergeCell ref="E77:F77"/>
    <mergeCell ref="R77:S7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150B-4BCF-418E-B5B4-E6A8AC0DFDD9}">
  <dimension ref="A1:V79"/>
  <sheetViews>
    <sheetView tabSelected="1" workbookViewId="0">
      <selection activeCell="E3" sqref="E3"/>
    </sheetView>
  </sheetViews>
  <sheetFormatPr baseColWidth="10" defaultRowHeight="14.25" x14ac:dyDescent="0.2"/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59" t="s">
        <v>149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56.25" x14ac:dyDescent="0.2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8" t="s">
        <v>9</v>
      </c>
      <c r="K5" s="8" t="s">
        <v>10</v>
      </c>
      <c r="L5" s="14" t="s">
        <v>11</v>
      </c>
      <c r="M5" s="10" t="s">
        <v>12</v>
      </c>
      <c r="N5" s="10" t="s">
        <v>13</v>
      </c>
      <c r="O5" s="15" t="s">
        <v>14</v>
      </c>
      <c r="P5" s="16" t="s">
        <v>15</v>
      </c>
      <c r="Q5" s="17" t="s">
        <v>16</v>
      </c>
      <c r="R5" s="18" t="s">
        <v>17</v>
      </c>
      <c r="S5" s="14" t="s">
        <v>18</v>
      </c>
      <c r="T5" s="14" t="s">
        <v>19</v>
      </c>
      <c r="U5" s="19" t="s">
        <v>20</v>
      </c>
      <c r="V5" s="19" t="s">
        <v>21</v>
      </c>
    </row>
    <row r="6" spans="1:22" ht="15.75" x14ac:dyDescent="0.25">
      <c r="A6" s="1"/>
      <c r="B6" s="20" t="s">
        <v>22</v>
      </c>
      <c r="C6" s="21" t="s">
        <v>23</v>
      </c>
      <c r="D6" s="21"/>
      <c r="E6" s="22"/>
      <c r="F6" s="3"/>
      <c r="G6" s="23"/>
      <c r="H6" s="3"/>
      <c r="I6" s="22"/>
      <c r="J6" s="22"/>
      <c r="K6" s="22"/>
      <c r="L6" s="3"/>
      <c r="M6" s="3"/>
      <c r="N6" s="3"/>
      <c r="O6" s="22"/>
      <c r="P6" s="3"/>
      <c r="Q6" s="22"/>
      <c r="R6" s="4"/>
      <c r="S6" s="1"/>
      <c r="T6" s="1"/>
      <c r="U6" s="1"/>
      <c r="V6" s="1"/>
    </row>
    <row r="7" spans="1:22" ht="21" x14ac:dyDescent="0.35">
      <c r="A7" s="1"/>
      <c r="B7" s="1" t="s">
        <v>24</v>
      </c>
      <c r="C7" s="2" t="s">
        <v>25</v>
      </c>
      <c r="D7" s="1" t="s">
        <v>26</v>
      </c>
      <c r="E7" s="3">
        <v>20239.82</v>
      </c>
      <c r="F7" s="24">
        <v>15</v>
      </c>
      <c r="G7" s="25">
        <v>5036</v>
      </c>
      <c r="H7" s="3"/>
      <c r="I7" s="3"/>
      <c r="J7" s="3"/>
      <c r="K7" s="3">
        <f>E7+-I7</f>
        <v>20239.82</v>
      </c>
      <c r="L7" s="3">
        <v>0</v>
      </c>
      <c r="M7" s="3"/>
      <c r="N7" s="3">
        <v>3954.92</v>
      </c>
      <c r="O7" s="3">
        <v>0.16</v>
      </c>
      <c r="P7" s="26">
        <f>ROUND(E7*0.115,2)</f>
        <v>2327.58</v>
      </c>
      <c r="Q7" s="3">
        <f>SUM(N7:P7)+G7</f>
        <v>11318.66</v>
      </c>
      <c r="R7" s="27">
        <f>K7-Q7</f>
        <v>8921.16</v>
      </c>
      <c r="S7" s="28">
        <v>816.36</v>
      </c>
      <c r="T7" s="29">
        <f>+E7*17.5%+E7*3%</f>
        <v>4149.1630999999998</v>
      </c>
      <c r="U7" s="30">
        <f>ROUND(+E7*2%,2)</f>
        <v>404.8</v>
      </c>
      <c r="V7" s="31">
        <f>SUM(S7:U7)</f>
        <v>5370.3230999999996</v>
      </c>
    </row>
    <row r="8" spans="1:22" ht="21" x14ac:dyDescent="0.35">
      <c r="A8" s="1"/>
      <c r="B8" s="1" t="s">
        <v>27</v>
      </c>
      <c r="C8" s="2" t="s">
        <v>28</v>
      </c>
      <c r="D8" s="1" t="s">
        <v>29</v>
      </c>
      <c r="E8" s="3">
        <v>6497.4</v>
      </c>
      <c r="F8" s="24">
        <v>15</v>
      </c>
      <c r="G8" s="3"/>
      <c r="H8" s="3"/>
      <c r="I8" s="32"/>
      <c r="J8" s="3"/>
      <c r="K8" s="3">
        <f>E8+-I8</f>
        <v>6497.4</v>
      </c>
      <c r="L8" s="3">
        <v>0</v>
      </c>
      <c r="M8" s="3"/>
      <c r="N8" s="3">
        <v>749.59</v>
      </c>
      <c r="O8" s="3">
        <v>0.08</v>
      </c>
      <c r="P8" s="33"/>
      <c r="Q8" s="3">
        <f>SUM(N8:P8)+G8</f>
        <v>749.67000000000007</v>
      </c>
      <c r="R8" s="27">
        <f>K8-Q8</f>
        <v>5747.73</v>
      </c>
      <c r="S8" s="28">
        <v>409.92</v>
      </c>
      <c r="T8" s="29"/>
      <c r="U8" s="34"/>
      <c r="V8" s="31">
        <f>SUM(S8:U8)</f>
        <v>409.92</v>
      </c>
    </row>
    <row r="9" spans="1:22" ht="18.75" x14ac:dyDescent="0.3">
      <c r="A9" s="1"/>
      <c r="B9" s="35" t="s">
        <v>30</v>
      </c>
      <c r="C9" s="36"/>
      <c r="D9" s="37"/>
      <c r="E9" s="38">
        <f>SUM(E7:E8)</f>
        <v>26737.22</v>
      </c>
      <c r="F9" s="38"/>
      <c r="G9" s="38">
        <f>+G8+G7</f>
        <v>5036</v>
      </c>
      <c r="H9" s="38"/>
      <c r="I9" s="38">
        <f t="shared" ref="I9:J9" si="0">SUM(I7:I8)</f>
        <v>0</v>
      </c>
      <c r="J9" s="38">
        <f t="shared" si="0"/>
        <v>0</v>
      </c>
      <c r="K9" s="38">
        <f>SUM(K7:K8)</f>
        <v>26737.22</v>
      </c>
      <c r="L9" s="38">
        <f t="shared" ref="L9:V9" si="1">SUM(L7:L8)</f>
        <v>0</v>
      </c>
      <c r="M9" s="38">
        <f t="shared" si="1"/>
        <v>0</v>
      </c>
      <c r="N9" s="38">
        <f t="shared" si="1"/>
        <v>4704.51</v>
      </c>
      <c r="O9" s="38">
        <f t="shared" si="1"/>
        <v>0.24</v>
      </c>
      <c r="P9" s="38">
        <f>SUM(P7:P8)</f>
        <v>2327.58</v>
      </c>
      <c r="Q9" s="38">
        <f t="shared" si="1"/>
        <v>12068.33</v>
      </c>
      <c r="R9" s="38">
        <f>SUM(R7:R8)</f>
        <v>14668.89</v>
      </c>
      <c r="S9" s="38">
        <f t="shared" si="1"/>
        <v>1226.28</v>
      </c>
      <c r="T9" s="38">
        <f t="shared" si="1"/>
        <v>4149.1630999999998</v>
      </c>
      <c r="U9" s="38">
        <f t="shared" si="1"/>
        <v>404.8</v>
      </c>
      <c r="V9" s="38">
        <f t="shared" si="1"/>
        <v>5780.2430999999997</v>
      </c>
    </row>
    <row r="10" spans="1:22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9"/>
      <c r="S10" s="1"/>
      <c r="T10" s="1"/>
      <c r="U10" s="1"/>
      <c r="V10" s="1"/>
    </row>
    <row r="11" spans="1:22" ht="18.75" x14ac:dyDescent="0.3">
      <c r="A11" s="1"/>
      <c r="B11" s="20" t="s">
        <v>31</v>
      </c>
      <c r="C11" s="36" t="s">
        <v>32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9"/>
      <c r="S11" s="1"/>
      <c r="T11" s="1"/>
      <c r="U11" s="1"/>
      <c r="V11" s="1"/>
    </row>
    <row r="12" spans="1:22" ht="21" x14ac:dyDescent="0.35">
      <c r="A12" s="1"/>
      <c r="B12" s="1" t="s">
        <v>33</v>
      </c>
      <c r="C12" s="2" t="s">
        <v>34</v>
      </c>
      <c r="D12" s="1" t="s">
        <v>35</v>
      </c>
      <c r="E12" s="3">
        <v>13520</v>
      </c>
      <c r="F12" s="24">
        <v>15</v>
      </c>
      <c r="G12" s="25">
        <v>2223</v>
      </c>
      <c r="H12" s="3"/>
      <c r="I12" s="3"/>
      <c r="J12" s="3"/>
      <c r="K12" s="3">
        <f>E12+-I12</f>
        <v>13520</v>
      </c>
      <c r="L12" s="3">
        <v>0</v>
      </c>
      <c r="M12" s="3"/>
      <c r="N12" s="3">
        <v>2283.5500000000002</v>
      </c>
      <c r="O12" s="3">
        <v>-0.03</v>
      </c>
      <c r="P12" s="26">
        <f>ROUND(E12*0.115,2)</f>
        <v>1554.8</v>
      </c>
      <c r="Q12" s="3">
        <f t="shared" ref="Q12:Q21" si="2">SUM(N12:P12)+G12</f>
        <v>6061.32</v>
      </c>
      <c r="R12" s="27">
        <f t="shared" ref="R12:R21" si="3">K12-Q12</f>
        <v>7458.68</v>
      </c>
      <c r="S12" s="28">
        <v>617.62</v>
      </c>
      <c r="T12" s="29">
        <f>ROUND(+E12*17.5%,2)+ROUND(E12*3%,2)</f>
        <v>2771.6</v>
      </c>
      <c r="U12" s="30">
        <f>ROUND(+E12*2%,2)</f>
        <v>270.39999999999998</v>
      </c>
      <c r="V12" s="31">
        <f t="shared" ref="V12:V21" si="4">SUM(S12:U12)</f>
        <v>3659.62</v>
      </c>
    </row>
    <row r="13" spans="1:22" ht="21" x14ac:dyDescent="0.35">
      <c r="A13" s="1"/>
      <c r="B13" s="1" t="s">
        <v>36</v>
      </c>
      <c r="C13" s="2" t="s">
        <v>37</v>
      </c>
      <c r="D13" s="1" t="s">
        <v>38</v>
      </c>
      <c r="E13" s="3">
        <v>7280.83</v>
      </c>
      <c r="F13" s="24">
        <v>15</v>
      </c>
      <c r="G13" s="3"/>
      <c r="H13" s="3"/>
      <c r="I13" s="40"/>
      <c r="J13" s="41"/>
      <c r="K13" s="3">
        <f t="shared" ref="K13:K21" si="5">E13+-I13</f>
        <v>7280.83</v>
      </c>
      <c r="L13" s="3">
        <v>0</v>
      </c>
      <c r="M13" s="3"/>
      <c r="N13" s="3">
        <v>917.01</v>
      </c>
      <c r="O13" s="3">
        <v>0.05</v>
      </c>
      <c r="P13" s="3"/>
      <c r="Q13" s="3">
        <f t="shared" si="2"/>
        <v>917.06</v>
      </c>
      <c r="R13" s="27">
        <f t="shared" si="3"/>
        <v>6363.77</v>
      </c>
      <c r="S13" s="28">
        <v>433.09</v>
      </c>
      <c r="T13" s="29"/>
      <c r="U13" s="29"/>
      <c r="V13" s="31">
        <f t="shared" si="4"/>
        <v>433.09</v>
      </c>
    </row>
    <row r="14" spans="1:22" ht="21" x14ac:dyDescent="0.35">
      <c r="A14" s="1"/>
      <c r="B14" s="1" t="s">
        <v>39</v>
      </c>
      <c r="C14" s="2" t="s">
        <v>40</v>
      </c>
      <c r="D14" s="1" t="s">
        <v>41</v>
      </c>
      <c r="E14" s="3">
        <v>7280.83</v>
      </c>
      <c r="F14" s="24">
        <v>15</v>
      </c>
      <c r="G14" s="33"/>
      <c r="H14" s="3"/>
      <c r="I14" s="40"/>
      <c r="J14" s="41"/>
      <c r="K14" s="3">
        <f t="shared" si="5"/>
        <v>7280.83</v>
      </c>
      <c r="L14" s="3">
        <v>0</v>
      </c>
      <c r="M14" s="3"/>
      <c r="N14" s="3">
        <v>917.01</v>
      </c>
      <c r="O14" s="3"/>
      <c r="P14" s="33"/>
      <c r="Q14" s="3">
        <f t="shared" si="2"/>
        <v>917.01</v>
      </c>
      <c r="R14" s="27">
        <f t="shared" si="3"/>
        <v>6363.82</v>
      </c>
      <c r="S14" s="28">
        <v>433.09</v>
      </c>
      <c r="T14" s="29"/>
      <c r="U14" s="34"/>
      <c r="V14" s="31">
        <f t="shared" si="4"/>
        <v>433.09</v>
      </c>
    </row>
    <row r="15" spans="1:22" ht="21" x14ac:dyDescent="0.35">
      <c r="A15" s="1"/>
      <c r="B15" s="1" t="s">
        <v>42</v>
      </c>
      <c r="C15" s="2" t="s">
        <v>43</v>
      </c>
      <c r="D15" s="1" t="s">
        <v>44</v>
      </c>
      <c r="E15" s="3">
        <v>7741.55</v>
      </c>
      <c r="F15" s="24">
        <v>15</v>
      </c>
      <c r="G15" s="3"/>
      <c r="H15" s="3"/>
      <c r="I15" s="40">
        <v>3.69</v>
      </c>
      <c r="J15" s="3"/>
      <c r="K15" s="3">
        <f t="shared" si="5"/>
        <v>7737.8600000000006</v>
      </c>
      <c r="L15" s="3">
        <v>0</v>
      </c>
      <c r="M15" s="3"/>
      <c r="N15" s="3">
        <v>1015.42</v>
      </c>
      <c r="O15" s="3">
        <v>0.02</v>
      </c>
      <c r="P15" s="3"/>
      <c r="Q15" s="3">
        <f t="shared" si="2"/>
        <v>1015.4399999999999</v>
      </c>
      <c r="R15" s="27">
        <f t="shared" si="3"/>
        <v>6722.420000000001</v>
      </c>
      <c r="S15" s="28">
        <v>436.34</v>
      </c>
      <c r="T15" s="29"/>
      <c r="U15" s="29"/>
      <c r="V15" s="31">
        <f t="shared" si="4"/>
        <v>436.34</v>
      </c>
    </row>
    <row r="16" spans="1:22" ht="21" x14ac:dyDescent="0.35">
      <c r="A16" s="1"/>
      <c r="B16" s="1" t="s">
        <v>45</v>
      </c>
      <c r="C16" s="2" t="s">
        <v>46</v>
      </c>
      <c r="D16" s="1" t="s">
        <v>47</v>
      </c>
      <c r="E16" s="3">
        <v>5115.1000000000004</v>
      </c>
      <c r="F16" s="24">
        <v>15</v>
      </c>
      <c r="G16" s="25">
        <v>1640</v>
      </c>
      <c r="H16" s="3"/>
      <c r="I16" s="40"/>
      <c r="J16" s="3"/>
      <c r="K16" s="3">
        <f t="shared" si="5"/>
        <v>5115.1000000000004</v>
      </c>
      <c r="L16" s="3">
        <v>0</v>
      </c>
      <c r="M16" s="3"/>
      <c r="N16" s="3">
        <v>482.21</v>
      </c>
      <c r="O16" s="3">
        <v>-0.05</v>
      </c>
      <c r="P16" s="42">
        <f>ROUND(E16*0.115,2)</f>
        <v>588.24</v>
      </c>
      <c r="Q16" s="3">
        <f t="shared" si="2"/>
        <v>2710.4</v>
      </c>
      <c r="R16" s="27">
        <f t="shared" si="3"/>
        <v>2404.7000000000003</v>
      </c>
      <c r="S16" s="28">
        <v>373.15</v>
      </c>
      <c r="T16" s="29">
        <f>ROUND(+E16*17.5%,2)+ROUND(E16*3%,2)</f>
        <v>1048.5899999999999</v>
      </c>
      <c r="U16" s="30">
        <f>ROUND(+E16*2%,2)</f>
        <v>102.3</v>
      </c>
      <c r="V16" s="31">
        <f t="shared" si="4"/>
        <v>1524.0399999999997</v>
      </c>
    </row>
    <row r="17" spans="1:22" ht="21" x14ac:dyDescent="0.35">
      <c r="A17" s="1"/>
      <c r="B17" s="1" t="s">
        <v>48</v>
      </c>
      <c r="C17" s="2" t="s">
        <v>49</v>
      </c>
      <c r="D17" s="1" t="s">
        <v>50</v>
      </c>
      <c r="E17" s="3">
        <v>4532.5</v>
      </c>
      <c r="F17" s="24">
        <v>14</v>
      </c>
      <c r="G17" s="25">
        <v>1927.08</v>
      </c>
      <c r="H17" s="3"/>
      <c r="I17" s="32"/>
      <c r="J17" s="3"/>
      <c r="K17" s="3">
        <v>4230.33</v>
      </c>
      <c r="L17" s="3"/>
      <c r="M17" s="3"/>
      <c r="N17" s="3">
        <v>338.92</v>
      </c>
      <c r="O17" s="3">
        <v>0.13</v>
      </c>
      <c r="P17" s="26">
        <f>ROUND(K17*0.115,2)</f>
        <v>486.49</v>
      </c>
      <c r="Q17" s="3">
        <f t="shared" si="2"/>
        <v>2752.62</v>
      </c>
      <c r="R17" s="27">
        <f t="shared" si="3"/>
        <v>1477.71</v>
      </c>
      <c r="S17" s="28">
        <v>351.81</v>
      </c>
      <c r="T17" s="29">
        <f>ROUND(+E17*17.5%,2)+ROUND(E17*3%,2)</f>
        <v>929.17000000000007</v>
      </c>
      <c r="U17" s="30">
        <f>ROUND(+K17*2%,2)</f>
        <v>84.61</v>
      </c>
      <c r="V17" s="31">
        <f t="shared" si="4"/>
        <v>1365.59</v>
      </c>
    </row>
    <row r="18" spans="1:22" ht="21" x14ac:dyDescent="0.35">
      <c r="A18" s="1"/>
      <c r="B18" s="1" t="s">
        <v>51</v>
      </c>
      <c r="C18" s="2" t="s">
        <v>52</v>
      </c>
      <c r="D18" s="1" t="s">
        <v>53</v>
      </c>
      <c r="E18" s="3">
        <v>5115.1000000000004</v>
      </c>
      <c r="F18" s="24">
        <v>15</v>
      </c>
      <c r="G18" s="25">
        <v>1340.03</v>
      </c>
      <c r="H18" s="32"/>
      <c r="I18" s="40"/>
      <c r="J18" s="3"/>
      <c r="K18" s="3">
        <f t="shared" si="5"/>
        <v>5115.1000000000004</v>
      </c>
      <c r="L18" s="3"/>
      <c r="M18" s="3"/>
      <c r="N18" s="3">
        <v>482.27</v>
      </c>
      <c r="O18" s="3">
        <v>-0.08</v>
      </c>
      <c r="P18" s="26">
        <f>ROUND(E18*0.115,2)</f>
        <v>588.24</v>
      </c>
      <c r="Q18" s="3">
        <f t="shared" si="2"/>
        <v>2410.46</v>
      </c>
      <c r="R18" s="27">
        <f t="shared" si="3"/>
        <v>2704.6400000000003</v>
      </c>
      <c r="S18" s="28">
        <v>373.15</v>
      </c>
      <c r="T18" s="29">
        <f>ROUND(+E18*17.5%,2)+ROUND(E18*3%,2)</f>
        <v>1048.5899999999999</v>
      </c>
      <c r="U18" s="30">
        <f>ROUND(+E18*2%,2)</f>
        <v>102.3</v>
      </c>
      <c r="V18" s="31">
        <f t="shared" si="4"/>
        <v>1524.0399999999997</v>
      </c>
    </row>
    <row r="19" spans="1:22" ht="21" x14ac:dyDescent="0.35">
      <c r="A19" s="1"/>
      <c r="B19" t="s">
        <v>54</v>
      </c>
      <c r="C19" s="2" t="s">
        <v>55</v>
      </c>
      <c r="D19" t="s">
        <v>56</v>
      </c>
      <c r="E19" s="3">
        <v>5115.1000000000004</v>
      </c>
      <c r="F19" s="24">
        <v>15</v>
      </c>
      <c r="G19" s="3"/>
      <c r="H19" s="32"/>
      <c r="I19" s="40"/>
      <c r="J19" s="3"/>
      <c r="K19" s="3">
        <f t="shared" si="5"/>
        <v>5115.1000000000004</v>
      </c>
      <c r="L19" s="3"/>
      <c r="M19" s="3"/>
      <c r="N19" s="3">
        <v>482.21</v>
      </c>
      <c r="O19" s="3">
        <v>-0.04</v>
      </c>
      <c r="P19" s="3"/>
      <c r="Q19" s="3">
        <f t="shared" si="2"/>
        <v>482.16999999999996</v>
      </c>
      <c r="R19" s="27">
        <f t="shared" si="3"/>
        <v>4632.93</v>
      </c>
      <c r="S19" s="28">
        <v>373.15</v>
      </c>
      <c r="T19" s="29"/>
      <c r="U19" s="29"/>
      <c r="V19" s="31">
        <f t="shared" si="4"/>
        <v>373.15</v>
      </c>
    </row>
    <row r="20" spans="1:22" ht="21" x14ac:dyDescent="0.35">
      <c r="A20" s="1"/>
      <c r="B20" t="s">
        <v>57</v>
      </c>
      <c r="C20" s="2" t="s">
        <v>58</v>
      </c>
      <c r="D20" t="s">
        <v>50</v>
      </c>
      <c r="E20" s="3">
        <v>4532.5</v>
      </c>
      <c r="F20" s="24">
        <v>15</v>
      </c>
      <c r="G20" s="3"/>
      <c r="H20" s="3"/>
      <c r="I20" s="32"/>
      <c r="J20" s="3"/>
      <c r="K20" s="3">
        <f t="shared" si="5"/>
        <v>4532.5</v>
      </c>
      <c r="L20" s="3"/>
      <c r="M20" s="3"/>
      <c r="N20" s="3">
        <v>385.78</v>
      </c>
      <c r="O20" s="3">
        <v>0</v>
      </c>
      <c r="P20" s="3"/>
      <c r="Q20" s="3">
        <f t="shared" si="2"/>
        <v>385.78</v>
      </c>
      <c r="R20" s="27">
        <f t="shared" si="3"/>
        <v>4146.72</v>
      </c>
      <c r="S20" s="28">
        <v>351.81</v>
      </c>
      <c r="T20" s="29"/>
      <c r="U20" s="34"/>
      <c r="V20" s="31">
        <f t="shared" si="4"/>
        <v>351.81</v>
      </c>
    </row>
    <row r="21" spans="1:22" ht="21" x14ac:dyDescent="0.35">
      <c r="A21" s="1"/>
      <c r="B21" t="s">
        <v>59</v>
      </c>
      <c r="C21" s="2" t="s">
        <v>60</v>
      </c>
      <c r="D21" t="s">
        <v>61</v>
      </c>
      <c r="E21" s="3">
        <v>5115.1000000000004</v>
      </c>
      <c r="F21" s="24">
        <v>15</v>
      </c>
      <c r="G21" s="3"/>
      <c r="H21" s="3"/>
      <c r="I21" s="32"/>
      <c r="J21" s="3"/>
      <c r="K21" s="3">
        <f t="shared" si="5"/>
        <v>5115.1000000000004</v>
      </c>
      <c r="L21" s="3"/>
      <c r="M21" s="3"/>
      <c r="N21" s="3">
        <v>482.21</v>
      </c>
      <c r="O21" s="3">
        <v>0</v>
      </c>
      <c r="P21" s="3"/>
      <c r="Q21" s="3">
        <f t="shared" si="2"/>
        <v>482.21</v>
      </c>
      <c r="R21" s="27">
        <f t="shared" si="3"/>
        <v>4632.8900000000003</v>
      </c>
      <c r="S21" s="28">
        <v>356.54</v>
      </c>
      <c r="T21" s="29"/>
      <c r="U21" s="34"/>
      <c r="V21" s="31">
        <f t="shared" si="4"/>
        <v>356.54</v>
      </c>
    </row>
    <row r="22" spans="1:22" ht="18.75" x14ac:dyDescent="0.3">
      <c r="A22" s="1"/>
      <c r="B22" s="20" t="s">
        <v>30</v>
      </c>
      <c r="C22" s="36"/>
      <c r="D22" s="37"/>
      <c r="E22" s="38">
        <f>SUM(E12:E21)</f>
        <v>65348.61</v>
      </c>
      <c r="F22" s="38"/>
      <c r="G22" s="38">
        <f>+G19+G17+G16+G12+G13+G14+G18</f>
        <v>7130.11</v>
      </c>
      <c r="H22" s="38"/>
      <c r="I22" s="38">
        <f>SUM(I12:I19)</f>
        <v>3.69</v>
      </c>
      <c r="J22" s="38">
        <f>SUM(J12:J19)</f>
        <v>0</v>
      </c>
      <c r="K22" s="38">
        <f>SUM(K12:M21)</f>
        <v>65042.75</v>
      </c>
      <c r="L22" s="38">
        <f>SUM(L12:N21)</f>
        <v>7786.5900000000011</v>
      </c>
      <c r="M22" s="38">
        <f>SUM(M12:O21)</f>
        <v>7786.59</v>
      </c>
      <c r="N22" s="38">
        <f t="shared" ref="N22:V22" si="6">SUM(N12:N21)</f>
        <v>7786.5900000000011</v>
      </c>
      <c r="O22" s="38">
        <f t="shared" si="6"/>
        <v>6.9388939039072284E-18</v>
      </c>
      <c r="P22" s="38">
        <f t="shared" si="6"/>
        <v>3217.7699999999995</v>
      </c>
      <c r="Q22" s="38">
        <f t="shared" si="6"/>
        <v>18134.469999999994</v>
      </c>
      <c r="R22" s="38">
        <f t="shared" si="6"/>
        <v>46908.280000000006</v>
      </c>
      <c r="S22" s="38">
        <f t="shared" si="6"/>
        <v>4099.75</v>
      </c>
      <c r="T22" s="38">
        <f t="shared" si="6"/>
        <v>5797.95</v>
      </c>
      <c r="U22" s="38">
        <f t="shared" si="6"/>
        <v>559.61</v>
      </c>
      <c r="V22" s="38">
        <f t="shared" si="6"/>
        <v>10457.31</v>
      </c>
    </row>
    <row r="23" spans="1:22" ht="18.75" x14ac:dyDescent="0.3">
      <c r="A23" s="1"/>
      <c r="B23" s="20"/>
      <c r="C23" s="2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9"/>
      <c r="S23" s="1"/>
      <c r="T23" s="1"/>
      <c r="U23" s="1"/>
      <c r="V23" s="1"/>
    </row>
    <row r="24" spans="1:22" ht="18.75" x14ac:dyDescent="0.3">
      <c r="A24" s="1"/>
      <c r="B24" s="20" t="s">
        <v>62</v>
      </c>
      <c r="C24" s="36" t="s">
        <v>63</v>
      </c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9"/>
      <c r="S24" s="1"/>
      <c r="T24" s="1"/>
      <c r="U24" s="1"/>
      <c r="V24" s="1"/>
    </row>
    <row r="25" spans="1:22" ht="21" x14ac:dyDescent="0.35">
      <c r="A25" s="1"/>
      <c r="B25" s="1" t="s">
        <v>64</v>
      </c>
      <c r="C25" s="2" t="s">
        <v>65</v>
      </c>
      <c r="D25" t="s">
        <v>66</v>
      </c>
      <c r="E25" s="3">
        <v>7280.83</v>
      </c>
      <c r="F25" s="24">
        <v>15</v>
      </c>
      <c r="G25" s="3"/>
      <c r="H25" s="3"/>
      <c r="I25" s="43"/>
      <c r="J25" s="3"/>
      <c r="K25" s="3">
        <f>E25+-I25</f>
        <v>7280.83</v>
      </c>
      <c r="L25" s="3">
        <v>0</v>
      </c>
      <c r="M25" s="3"/>
      <c r="N25" s="3">
        <v>917.01</v>
      </c>
      <c r="O25" s="3">
        <v>-0.04</v>
      </c>
      <c r="P25" s="26">
        <f>ROUND(E25*0.115,2)</f>
        <v>837.3</v>
      </c>
      <c r="Q25" s="3">
        <f>SUM(N25:P25)+G25</f>
        <v>1754.27</v>
      </c>
      <c r="R25" s="27">
        <f>K25-Q25</f>
        <v>5526.5599999999995</v>
      </c>
      <c r="S25" s="29">
        <v>433.09</v>
      </c>
      <c r="T25" s="29">
        <f>ROUND(+E25*17.5%,2)+ROUND(E25*3%,2)</f>
        <v>1492.5700000000002</v>
      </c>
      <c r="U25" s="30">
        <f>ROUND(+E25*2%,2)</f>
        <v>145.62</v>
      </c>
      <c r="V25" s="31">
        <f>SUM(S25:U25)</f>
        <v>2071.2800000000002</v>
      </c>
    </row>
    <row r="26" spans="1:22" ht="21" x14ac:dyDescent="0.35">
      <c r="A26" s="1"/>
      <c r="B26" s="1" t="s">
        <v>67</v>
      </c>
      <c r="C26" s="2" t="s">
        <v>68</v>
      </c>
      <c r="D26" t="s">
        <v>69</v>
      </c>
      <c r="E26" s="3">
        <v>0</v>
      </c>
      <c r="F26" s="24"/>
      <c r="G26" s="3"/>
      <c r="H26" s="3"/>
      <c r="I26" s="40"/>
      <c r="J26" s="3"/>
      <c r="K26" s="3">
        <f t="shared" ref="K26:K29" si="7">E26+-I26</f>
        <v>0</v>
      </c>
      <c r="L26" s="3">
        <v>0</v>
      </c>
      <c r="M26" s="3"/>
      <c r="N26" s="3">
        <v>0</v>
      </c>
      <c r="O26" s="3"/>
      <c r="P26" s="42">
        <f>ROUND(E26*0.115,2)</f>
        <v>0</v>
      </c>
      <c r="Q26" s="3">
        <f>SUM(N26:P26)+G26</f>
        <v>0</v>
      </c>
      <c r="R26" s="27">
        <f>K26-Q26</f>
        <v>0</v>
      </c>
      <c r="S26" s="29">
        <v>433.09</v>
      </c>
      <c r="T26" s="29">
        <f>ROUND(+E26*17.5%,2)+ROUND(E26*3%,2)</f>
        <v>0</v>
      </c>
      <c r="U26" s="30">
        <f>ROUND(+E26*2%,2)</f>
        <v>0</v>
      </c>
      <c r="V26" s="31">
        <f>SUM(S26:U26)</f>
        <v>433.09</v>
      </c>
    </row>
    <row r="27" spans="1:22" ht="21" x14ac:dyDescent="0.35">
      <c r="A27" s="1"/>
      <c r="B27" s="1" t="s">
        <v>70</v>
      </c>
      <c r="C27" s="2" t="s">
        <v>71</v>
      </c>
      <c r="D27" s="1" t="s">
        <v>72</v>
      </c>
      <c r="E27" s="3">
        <v>7280.83</v>
      </c>
      <c r="F27" s="24">
        <v>15</v>
      </c>
      <c r="G27" s="3"/>
      <c r="H27" s="3"/>
      <c r="I27" s="44"/>
      <c r="J27" s="3"/>
      <c r="K27" s="3">
        <f t="shared" si="7"/>
        <v>7280.83</v>
      </c>
      <c r="L27" s="3">
        <v>0</v>
      </c>
      <c r="M27" s="3"/>
      <c r="N27" s="3">
        <v>917.01</v>
      </c>
      <c r="O27" s="3">
        <v>0.16</v>
      </c>
      <c r="P27" s="26">
        <f>ROUND(E27*0.115,2)</f>
        <v>837.3</v>
      </c>
      <c r="Q27" s="3">
        <f>SUM(N27:P27)+G27</f>
        <v>1754.4699999999998</v>
      </c>
      <c r="R27" s="27">
        <f>K27-Q27</f>
        <v>5526.3600000000006</v>
      </c>
      <c r="S27" s="29">
        <v>433.09</v>
      </c>
      <c r="T27" s="29">
        <f>ROUND(+E27*17.5%,2)+ROUND(E27*3%,2)</f>
        <v>1492.5700000000002</v>
      </c>
      <c r="U27" s="30">
        <f>ROUND(+E27*2%,2)</f>
        <v>145.62</v>
      </c>
      <c r="V27" s="31">
        <f>SUM(S27:U27)</f>
        <v>2071.2800000000002</v>
      </c>
    </row>
    <row r="28" spans="1:22" ht="21" x14ac:dyDescent="0.35">
      <c r="A28" s="1"/>
      <c r="B28" s="1" t="s">
        <v>73</v>
      </c>
      <c r="C28" s="2" t="s">
        <v>74</v>
      </c>
      <c r="D28" t="s">
        <v>75</v>
      </c>
      <c r="E28" s="3">
        <v>0</v>
      </c>
      <c r="F28" s="24"/>
      <c r="G28" s="3"/>
      <c r="H28" s="32"/>
      <c r="I28" s="32"/>
      <c r="J28" s="3"/>
      <c r="K28" s="3">
        <f t="shared" si="7"/>
        <v>0</v>
      </c>
      <c r="L28" s="3">
        <v>0</v>
      </c>
      <c r="M28" s="3"/>
      <c r="N28" s="3">
        <v>0</v>
      </c>
      <c r="O28" s="3"/>
      <c r="P28" s="26"/>
      <c r="Q28" s="3">
        <f>SUM(N28:P28)+G28</f>
        <v>0</v>
      </c>
      <c r="R28" s="27">
        <f>K28-Q28</f>
        <v>0</v>
      </c>
      <c r="S28" s="29">
        <v>433.09</v>
      </c>
      <c r="T28" s="29">
        <f>ROUND(+E28*17.5%,2)+ROUND(E28*3%,2)</f>
        <v>0</v>
      </c>
      <c r="U28" s="30"/>
      <c r="V28" s="31">
        <f>SUM(S28:U28)</f>
        <v>433.09</v>
      </c>
    </row>
    <row r="29" spans="1:22" ht="21" x14ac:dyDescent="0.35">
      <c r="A29" s="1"/>
      <c r="B29" s="1" t="s">
        <v>76</v>
      </c>
      <c r="C29" s="2" t="s">
        <v>77</v>
      </c>
      <c r="D29" t="s">
        <v>75</v>
      </c>
      <c r="E29" s="3">
        <v>7280.83</v>
      </c>
      <c r="F29" s="24">
        <v>15</v>
      </c>
      <c r="G29" s="3"/>
      <c r="H29" s="32"/>
      <c r="I29" s="32"/>
      <c r="J29" s="3"/>
      <c r="K29" s="3">
        <f t="shared" si="7"/>
        <v>7280.83</v>
      </c>
      <c r="L29" s="3"/>
      <c r="M29" s="3"/>
      <c r="N29" s="3">
        <v>917.01</v>
      </c>
      <c r="O29" s="3"/>
      <c r="P29" s="33"/>
      <c r="Q29" s="3">
        <f>SUM(N29:P29)+G29</f>
        <v>917.01</v>
      </c>
      <c r="R29" s="27">
        <f>K29-Q29</f>
        <v>6363.82</v>
      </c>
      <c r="S29" s="29">
        <v>433.09</v>
      </c>
      <c r="T29" s="29"/>
      <c r="U29" s="34"/>
      <c r="V29" s="31">
        <f>SUM(S29:U29)</f>
        <v>433.09</v>
      </c>
    </row>
    <row r="30" spans="1:22" ht="18.75" x14ac:dyDescent="0.3">
      <c r="A30" s="1"/>
      <c r="B30" s="20" t="s">
        <v>30</v>
      </c>
      <c r="C30" s="36"/>
      <c r="D30" s="37"/>
      <c r="E30" s="38">
        <f>SUM(E25:E29)</f>
        <v>21842.489999999998</v>
      </c>
      <c r="F30" s="38"/>
      <c r="G30" s="38">
        <f>+G28+G27+G25+G26</f>
        <v>0</v>
      </c>
      <c r="H30" s="38"/>
      <c r="I30" s="38">
        <f>SUM(I25:I29)</f>
        <v>0</v>
      </c>
      <c r="J30" s="38">
        <f t="shared" ref="J30" si="8">SUM(J25:J28)</f>
        <v>0</v>
      </c>
      <c r="K30" s="38">
        <f>SUM(K25:K29)</f>
        <v>21842.489999999998</v>
      </c>
      <c r="L30" s="38">
        <f t="shared" ref="L30:M30" si="9">SUM(L25:L28)</f>
        <v>0</v>
      </c>
      <c r="M30" s="38">
        <f t="shared" si="9"/>
        <v>0</v>
      </c>
      <c r="N30" s="38">
        <f>SUM(N25:N29)</f>
        <v>2751.0299999999997</v>
      </c>
      <c r="O30" s="38">
        <f>SUM(O25:O29)</f>
        <v>0.12</v>
      </c>
      <c r="P30" s="38">
        <f>SUM(P25:P28)</f>
        <v>1674.6</v>
      </c>
      <c r="Q30" s="38">
        <f t="shared" ref="Q30:V30" si="10">SUM(Q25:Q29)</f>
        <v>4425.75</v>
      </c>
      <c r="R30" s="38">
        <f t="shared" si="10"/>
        <v>17416.739999999998</v>
      </c>
      <c r="S30" s="38">
        <f t="shared" si="10"/>
        <v>2165.4499999999998</v>
      </c>
      <c r="T30" s="38">
        <f t="shared" si="10"/>
        <v>2985.1400000000003</v>
      </c>
      <c r="U30" s="38">
        <f t="shared" si="10"/>
        <v>291.24</v>
      </c>
      <c r="V30" s="38">
        <f t="shared" si="10"/>
        <v>5441.8300000000008</v>
      </c>
    </row>
    <row r="31" spans="1:22" ht="18.75" x14ac:dyDescent="0.3">
      <c r="A31" s="1"/>
      <c r="B31" s="1"/>
      <c r="C31" s="2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9"/>
      <c r="S31" s="1"/>
      <c r="T31" s="1"/>
      <c r="U31" s="1"/>
      <c r="V31" s="1"/>
    </row>
    <row r="32" spans="1:22" ht="18.75" x14ac:dyDescent="0.3">
      <c r="A32" s="1"/>
      <c r="B32" s="20" t="s">
        <v>78</v>
      </c>
      <c r="C32" s="36" t="s">
        <v>79</v>
      </c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9"/>
      <c r="S32" s="1"/>
      <c r="T32" s="1"/>
      <c r="U32" s="1"/>
      <c r="V32" s="1"/>
    </row>
    <row r="33" spans="1:22" ht="21" x14ac:dyDescent="0.35">
      <c r="A33" s="1"/>
      <c r="B33" s="1" t="s">
        <v>80</v>
      </c>
      <c r="C33" s="2"/>
      <c r="D33" t="s">
        <v>81</v>
      </c>
      <c r="E33" s="3"/>
      <c r="F33" s="24"/>
      <c r="G33" s="3"/>
      <c r="H33" s="3"/>
      <c r="I33" s="32"/>
      <c r="J33" s="3"/>
      <c r="K33" s="3"/>
      <c r="L33" s="3"/>
      <c r="M33" s="3"/>
      <c r="N33" s="3"/>
      <c r="O33" s="3"/>
      <c r="P33" s="42"/>
      <c r="Q33" s="3"/>
      <c r="R33" s="45"/>
      <c r="S33" s="29"/>
      <c r="T33" s="29"/>
      <c r="U33" s="30"/>
      <c r="V33" s="31"/>
    </row>
    <row r="34" spans="1:22" ht="21" x14ac:dyDescent="0.35">
      <c r="A34" s="1"/>
      <c r="B34" t="s">
        <v>80</v>
      </c>
      <c r="C34" s="2" t="s">
        <v>82</v>
      </c>
      <c r="D34" t="s">
        <v>83</v>
      </c>
      <c r="E34" s="3">
        <v>7280.83</v>
      </c>
      <c r="F34" s="24">
        <v>15</v>
      </c>
      <c r="G34" s="3"/>
      <c r="H34" s="3"/>
      <c r="I34" s="32"/>
      <c r="J34" s="3"/>
      <c r="K34" s="3">
        <f>E34+-I34</f>
        <v>7280.83</v>
      </c>
      <c r="L34" s="3"/>
      <c r="M34" s="3"/>
      <c r="N34" s="3">
        <v>917.01</v>
      </c>
      <c r="O34" s="3">
        <v>0.16</v>
      </c>
      <c r="P34" s="42">
        <f>ROUND(E34*0.115,2)</f>
        <v>837.3</v>
      </c>
      <c r="Q34" s="3">
        <f t="shared" ref="Q34:Q50" si="11">SUM(N34:P34)+G34</f>
        <v>1754.4699999999998</v>
      </c>
      <c r="R34" s="27">
        <f t="shared" ref="R34:R50" si="12">K34-Q34</f>
        <v>5526.3600000000006</v>
      </c>
      <c r="S34" s="29">
        <v>424.31</v>
      </c>
      <c r="T34" s="29">
        <f>ROUND(+E34*17.5%,2)+ROUND(E34*3%,2)</f>
        <v>1492.5700000000002</v>
      </c>
      <c r="U34" s="30">
        <f>ROUND(+E34*2%,2)</f>
        <v>145.62</v>
      </c>
      <c r="V34" s="31">
        <f t="shared" ref="V34:V50" si="13">SUM(S34:U34)</f>
        <v>2062.5</v>
      </c>
    </row>
    <row r="35" spans="1:22" ht="21" x14ac:dyDescent="0.35">
      <c r="A35" s="1"/>
      <c r="B35" s="1" t="s">
        <v>84</v>
      </c>
      <c r="C35" s="2" t="s">
        <v>85</v>
      </c>
      <c r="D35" t="s">
        <v>83</v>
      </c>
      <c r="E35" s="3">
        <v>7280.83</v>
      </c>
      <c r="F35" s="24">
        <v>15</v>
      </c>
      <c r="G35" s="25">
        <v>1556</v>
      </c>
      <c r="H35" s="3"/>
      <c r="I35" s="32"/>
      <c r="J35" s="3"/>
      <c r="K35" s="3">
        <f t="shared" ref="K35:K50" si="14">E35+-I35</f>
        <v>7280.83</v>
      </c>
      <c r="L35" s="3">
        <v>0</v>
      </c>
      <c r="M35" s="3"/>
      <c r="N35" s="3">
        <v>917.01</v>
      </c>
      <c r="O35" s="3">
        <v>0.16</v>
      </c>
      <c r="P35" s="42">
        <f>ROUND(E35*0.115,2)</f>
        <v>837.3</v>
      </c>
      <c r="Q35" s="3">
        <f t="shared" si="11"/>
        <v>3310.47</v>
      </c>
      <c r="R35" s="27">
        <f t="shared" si="12"/>
        <v>3970.36</v>
      </c>
      <c r="S35" s="29">
        <v>433.09</v>
      </c>
      <c r="T35" s="29">
        <f>ROUND(+E35*17.5%,2)+ROUND(E35*3%,2)</f>
        <v>1492.5700000000002</v>
      </c>
      <c r="U35" s="30">
        <f>ROUND(+E35*2%,2)</f>
        <v>145.62</v>
      </c>
      <c r="V35" s="31">
        <f t="shared" si="13"/>
        <v>2071.2800000000002</v>
      </c>
    </row>
    <row r="36" spans="1:22" ht="21" x14ac:dyDescent="0.35">
      <c r="A36" s="1"/>
      <c r="B36" s="1" t="s">
        <v>86</v>
      </c>
      <c r="C36" s="2" t="s">
        <v>87</v>
      </c>
      <c r="D36" s="1" t="s">
        <v>88</v>
      </c>
      <c r="E36" s="3">
        <v>7741.55</v>
      </c>
      <c r="F36" s="24">
        <v>15</v>
      </c>
      <c r="G36" s="3"/>
      <c r="H36" s="3"/>
      <c r="I36" s="32">
        <v>516.1</v>
      </c>
      <c r="J36" s="3"/>
      <c r="K36" s="3">
        <f t="shared" si="14"/>
        <v>7225.45</v>
      </c>
      <c r="L36" s="3">
        <v>0</v>
      </c>
      <c r="M36" s="3"/>
      <c r="N36" s="3">
        <v>1015.42</v>
      </c>
      <c r="O36" s="3">
        <v>0.02</v>
      </c>
      <c r="P36" s="3"/>
      <c r="Q36" s="3">
        <f t="shared" si="11"/>
        <v>1015.4399999999999</v>
      </c>
      <c r="R36" s="27">
        <f t="shared" si="12"/>
        <v>6210.01</v>
      </c>
      <c r="S36" s="29">
        <v>436.24</v>
      </c>
      <c r="T36" s="29"/>
      <c r="U36" s="29"/>
      <c r="V36" s="31">
        <f t="shared" si="13"/>
        <v>436.24</v>
      </c>
    </row>
    <row r="37" spans="1:22" ht="21" x14ac:dyDescent="0.35">
      <c r="A37" s="1"/>
      <c r="B37" s="1" t="s">
        <v>89</v>
      </c>
      <c r="C37" s="2" t="s">
        <v>90</v>
      </c>
      <c r="D37" s="1" t="s">
        <v>91</v>
      </c>
      <c r="E37" s="3">
        <v>7280.83</v>
      </c>
      <c r="F37" s="24">
        <v>15</v>
      </c>
      <c r="G37" s="25">
        <v>1167</v>
      </c>
      <c r="H37" s="3"/>
      <c r="I37" s="32"/>
      <c r="J37" s="3"/>
      <c r="K37" s="3">
        <f t="shared" si="14"/>
        <v>7280.83</v>
      </c>
      <c r="L37" s="3">
        <v>0</v>
      </c>
      <c r="M37" s="3"/>
      <c r="N37" s="3">
        <v>916.97</v>
      </c>
      <c r="O37" s="3">
        <v>-0.04</v>
      </c>
      <c r="P37" s="42">
        <f>ROUND(E37*0.115,2)</f>
        <v>837.3</v>
      </c>
      <c r="Q37" s="3">
        <f t="shared" si="11"/>
        <v>2921.23</v>
      </c>
      <c r="R37" s="27">
        <f t="shared" si="12"/>
        <v>4359.6000000000004</v>
      </c>
      <c r="S37" s="29">
        <v>433.09</v>
      </c>
      <c r="T37" s="29">
        <f>ROUND(+E37*17.5%,2)+ROUND(E37*3%,2)</f>
        <v>1492.5700000000002</v>
      </c>
      <c r="U37" s="30">
        <f>ROUND(+E37*2%,2)</f>
        <v>145.62</v>
      </c>
      <c r="V37" s="31">
        <f t="shared" si="13"/>
        <v>2071.2800000000002</v>
      </c>
    </row>
    <row r="38" spans="1:22" ht="21" x14ac:dyDescent="0.35">
      <c r="A38" s="1"/>
      <c r="B38" s="1" t="s">
        <v>92</v>
      </c>
      <c r="C38" s="2" t="s">
        <v>93</v>
      </c>
      <c r="D38" s="1" t="s">
        <v>94</v>
      </c>
      <c r="E38" s="3">
        <v>7280.83</v>
      </c>
      <c r="F38" s="24">
        <v>15</v>
      </c>
      <c r="G38" s="25">
        <v>1945</v>
      </c>
      <c r="H38" s="3"/>
      <c r="I38" s="40"/>
      <c r="J38" s="3"/>
      <c r="K38" s="3">
        <f t="shared" si="14"/>
        <v>7280.83</v>
      </c>
      <c r="L38" s="3">
        <v>0</v>
      </c>
      <c r="M38" s="3"/>
      <c r="N38" s="3">
        <v>917.01</v>
      </c>
      <c r="O38" s="3">
        <v>0.05</v>
      </c>
      <c r="P38" s="42">
        <f>ROUND(E38*0.115,2)</f>
        <v>837.3</v>
      </c>
      <c r="Q38" s="3">
        <f t="shared" si="11"/>
        <v>3699.3599999999997</v>
      </c>
      <c r="R38" s="27">
        <f t="shared" si="12"/>
        <v>3581.4700000000003</v>
      </c>
      <c r="S38" s="29">
        <v>433.09</v>
      </c>
      <c r="T38" s="29">
        <f>ROUND(+E38*17.5%,2)+ROUND(E38*3%,2)</f>
        <v>1492.5700000000002</v>
      </c>
      <c r="U38" s="30">
        <f>ROUND(+E38*2%,2)</f>
        <v>145.62</v>
      </c>
      <c r="V38" s="31">
        <f t="shared" si="13"/>
        <v>2071.2800000000002</v>
      </c>
    </row>
    <row r="39" spans="1:22" ht="21" x14ac:dyDescent="0.35">
      <c r="A39" s="1"/>
      <c r="B39" s="1" t="s">
        <v>95</v>
      </c>
      <c r="C39" s="2" t="s">
        <v>96</v>
      </c>
      <c r="D39" s="1" t="s">
        <v>94</v>
      </c>
      <c r="E39" s="3">
        <v>7280.83</v>
      </c>
      <c r="F39" s="24">
        <v>15</v>
      </c>
      <c r="G39" s="25">
        <v>2917</v>
      </c>
      <c r="H39" s="3"/>
      <c r="I39" s="32"/>
      <c r="J39" s="3"/>
      <c r="K39" s="3">
        <f t="shared" si="14"/>
        <v>7280.83</v>
      </c>
      <c r="L39" s="3">
        <v>0</v>
      </c>
      <c r="M39" s="3"/>
      <c r="N39" s="3">
        <v>917.01</v>
      </c>
      <c r="O39" s="3">
        <v>-0.04</v>
      </c>
      <c r="P39" s="42">
        <f>ROUND(E39*0.115,2)</f>
        <v>837.3</v>
      </c>
      <c r="Q39" s="3">
        <f t="shared" si="11"/>
        <v>4671.2700000000004</v>
      </c>
      <c r="R39" s="27">
        <f t="shared" si="12"/>
        <v>2609.5599999999995</v>
      </c>
      <c r="S39" s="29">
        <v>433.09</v>
      </c>
      <c r="T39" s="29">
        <f>ROUND(+E39*17.5%,2)+ROUND(E39*3%,2)</f>
        <v>1492.5700000000002</v>
      </c>
      <c r="U39" s="30">
        <f>ROUND(+E39*2%,2)</f>
        <v>145.62</v>
      </c>
      <c r="V39" s="31">
        <f t="shared" si="13"/>
        <v>2071.2800000000002</v>
      </c>
    </row>
    <row r="40" spans="1:22" ht="21" x14ac:dyDescent="0.35">
      <c r="A40" s="1"/>
      <c r="B40" s="1" t="s">
        <v>97</v>
      </c>
      <c r="C40" s="2" t="s">
        <v>98</v>
      </c>
      <c r="D40" s="1" t="s">
        <v>94</v>
      </c>
      <c r="E40" s="3">
        <v>7280.83</v>
      </c>
      <c r="F40" s="24">
        <v>15</v>
      </c>
      <c r="G40" s="3"/>
      <c r="H40" s="3"/>
      <c r="I40" s="40"/>
      <c r="J40" s="3"/>
      <c r="K40" s="3">
        <f t="shared" si="14"/>
        <v>7280.83</v>
      </c>
      <c r="L40" s="3">
        <v>0</v>
      </c>
      <c r="M40" s="3"/>
      <c r="N40" s="3">
        <v>917.01</v>
      </c>
      <c r="O40" s="3">
        <v>0.05</v>
      </c>
      <c r="P40" s="3"/>
      <c r="Q40" s="3">
        <f t="shared" si="11"/>
        <v>917.06</v>
      </c>
      <c r="R40" s="27">
        <f t="shared" si="12"/>
        <v>6363.77</v>
      </c>
      <c r="S40" s="29">
        <v>433.09</v>
      </c>
      <c r="T40" s="29"/>
      <c r="U40" s="29"/>
      <c r="V40" s="31">
        <f t="shared" si="13"/>
        <v>433.09</v>
      </c>
    </row>
    <row r="41" spans="1:22" ht="21" x14ac:dyDescent="0.35">
      <c r="A41" s="1"/>
      <c r="B41" t="s">
        <v>99</v>
      </c>
      <c r="C41" s="2" t="s">
        <v>100</v>
      </c>
      <c r="D41" t="s">
        <v>101</v>
      </c>
      <c r="E41" s="3">
        <v>7280.83</v>
      </c>
      <c r="F41" s="24">
        <v>15</v>
      </c>
      <c r="G41" s="3"/>
      <c r="H41" s="3"/>
      <c r="I41" s="40"/>
      <c r="J41" s="3"/>
      <c r="K41" s="3">
        <f t="shared" si="14"/>
        <v>7280.83</v>
      </c>
      <c r="L41" s="3">
        <v>0</v>
      </c>
      <c r="M41" s="3"/>
      <c r="N41" s="3">
        <v>917.01</v>
      </c>
      <c r="O41" s="3">
        <v>-0.04</v>
      </c>
      <c r="P41" s="42">
        <f>ROUND(E41*0.115,2)</f>
        <v>837.3</v>
      </c>
      <c r="Q41" s="3">
        <f t="shared" si="11"/>
        <v>1754.27</v>
      </c>
      <c r="R41" s="27">
        <f t="shared" si="12"/>
        <v>5526.5599999999995</v>
      </c>
      <c r="S41" s="29">
        <v>433.09</v>
      </c>
      <c r="T41" s="29">
        <f>ROUND(+E41*17.5%,2)+ROUND(E41*3%,2)</f>
        <v>1492.5700000000002</v>
      </c>
      <c r="U41" s="30">
        <f>ROUND(+E41*2%,2)</f>
        <v>145.62</v>
      </c>
      <c r="V41" s="31">
        <f t="shared" si="13"/>
        <v>2071.2800000000002</v>
      </c>
    </row>
    <row r="42" spans="1:22" ht="21" x14ac:dyDescent="0.35">
      <c r="A42" s="1"/>
      <c r="B42" s="1" t="s">
        <v>102</v>
      </c>
      <c r="C42" s="2" t="s">
        <v>103</v>
      </c>
      <c r="D42" s="1" t="s">
        <v>101</v>
      </c>
      <c r="E42" s="3">
        <v>7280.83</v>
      </c>
      <c r="F42" s="24">
        <v>15</v>
      </c>
      <c r="G42" s="3"/>
      <c r="H42" s="3"/>
      <c r="I42" s="40">
        <v>3.47</v>
      </c>
      <c r="J42" s="3"/>
      <c r="K42" s="3">
        <f t="shared" si="14"/>
        <v>7277.36</v>
      </c>
      <c r="L42" s="3">
        <v>0</v>
      </c>
      <c r="M42" s="3"/>
      <c r="N42" s="3">
        <v>917.01</v>
      </c>
      <c r="O42" s="3">
        <v>-0.04</v>
      </c>
      <c r="P42" s="42">
        <f>ROUND(E42*0.115,2)</f>
        <v>837.3</v>
      </c>
      <c r="Q42" s="3">
        <f t="shared" si="11"/>
        <v>1754.27</v>
      </c>
      <c r="R42" s="27">
        <f t="shared" si="12"/>
        <v>5523.09</v>
      </c>
      <c r="S42" s="29">
        <v>433.09</v>
      </c>
      <c r="T42" s="29">
        <f>ROUND(+E42*17.5%,2)+ROUND(E42*3%,2)</f>
        <v>1492.5700000000002</v>
      </c>
      <c r="U42" s="30">
        <f>ROUND(+E42*2%,2)</f>
        <v>145.62</v>
      </c>
      <c r="V42" s="31">
        <f t="shared" si="13"/>
        <v>2071.2800000000002</v>
      </c>
    </row>
    <row r="43" spans="1:22" ht="21" x14ac:dyDescent="0.35">
      <c r="A43" s="1"/>
      <c r="B43" s="1" t="s">
        <v>104</v>
      </c>
      <c r="C43" s="2" t="s">
        <v>105</v>
      </c>
      <c r="D43" s="1" t="s">
        <v>106</v>
      </c>
      <c r="E43" s="3">
        <v>7280.83</v>
      </c>
      <c r="F43" s="24">
        <v>15</v>
      </c>
      <c r="G43" s="3"/>
      <c r="H43" s="3"/>
      <c r="I43" s="32"/>
      <c r="J43" s="3"/>
      <c r="K43" s="3">
        <f t="shared" si="14"/>
        <v>7280.83</v>
      </c>
      <c r="L43" s="3">
        <v>0</v>
      </c>
      <c r="M43" s="3"/>
      <c r="N43" s="3">
        <v>917.01</v>
      </c>
      <c r="O43" s="3">
        <v>0.05</v>
      </c>
      <c r="P43" s="46"/>
      <c r="Q43" s="3">
        <f t="shared" si="11"/>
        <v>917.06</v>
      </c>
      <c r="R43" s="27">
        <f t="shared" si="12"/>
        <v>6363.77</v>
      </c>
      <c r="S43" s="29">
        <v>433.09</v>
      </c>
      <c r="T43" s="29"/>
      <c r="U43" s="29"/>
      <c r="V43" s="31">
        <f t="shared" si="13"/>
        <v>433.09</v>
      </c>
    </row>
    <row r="44" spans="1:22" ht="21" x14ac:dyDescent="0.35">
      <c r="A44" s="1"/>
      <c r="B44" s="1" t="s">
        <v>107</v>
      </c>
      <c r="C44" s="2" t="s">
        <v>108</v>
      </c>
      <c r="D44" s="1" t="s">
        <v>106</v>
      </c>
      <c r="E44" s="3">
        <v>7280.83</v>
      </c>
      <c r="F44" s="24">
        <v>15</v>
      </c>
      <c r="G44" s="3"/>
      <c r="H44" s="3"/>
      <c r="I44" s="32"/>
      <c r="J44" s="3"/>
      <c r="K44" s="3">
        <f t="shared" si="14"/>
        <v>7280.83</v>
      </c>
      <c r="L44" s="3">
        <v>0</v>
      </c>
      <c r="M44" s="3"/>
      <c r="N44" s="3">
        <v>917.01</v>
      </c>
      <c r="O44" s="3">
        <v>0.02</v>
      </c>
      <c r="P44" s="46"/>
      <c r="Q44" s="3">
        <f t="shared" si="11"/>
        <v>917.03</v>
      </c>
      <c r="R44" s="27">
        <f t="shared" si="12"/>
        <v>6363.8</v>
      </c>
      <c r="S44" s="29">
        <v>433.09</v>
      </c>
      <c r="T44" s="29"/>
      <c r="U44" s="29"/>
      <c r="V44" s="31">
        <f t="shared" si="13"/>
        <v>433.09</v>
      </c>
    </row>
    <row r="45" spans="1:22" ht="21" x14ac:dyDescent="0.35">
      <c r="A45" s="1"/>
      <c r="B45" t="s">
        <v>109</v>
      </c>
      <c r="C45" s="2" t="s">
        <v>110</v>
      </c>
      <c r="D45" t="s">
        <v>111</v>
      </c>
      <c r="E45" s="3">
        <v>7280.83</v>
      </c>
      <c r="F45" s="24">
        <v>15</v>
      </c>
      <c r="G45" s="3"/>
      <c r="H45" s="3"/>
      <c r="I45" s="32">
        <v>12.65</v>
      </c>
      <c r="J45" s="3"/>
      <c r="K45" s="3">
        <f t="shared" si="14"/>
        <v>7268.18</v>
      </c>
      <c r="L45" s="3">
        <v>0</v>
      </c>
      <c r="M45" s="3"/>
      <c r="N45" s="3">
        <v>917.01</v>
      </c>
      <c r="O45" s="3">
        <v>-0.15</v>
      </c>
      <c r="P45" s="46"/>
      <c r="Q45" s="3">
        <f t="shared" si="11"/>
        <v>916.86</v>
      </c>
      <c r="R45" s="27">
        <f t="shared" si="12"/>
        <v>6351.3200000000006</v>
      </c>
      <c r="S45" s="29">
        <v>433.09</v>
      </c>
      <c r="T45" s="29"/>
      <c r="U45" s="29"/>
      <c r="V45" s="31">
        <f t="shared" si="13"/>
        <v>433.09</v>
      </c>
    </row>
    <row r="46" spans="1:22" ht="21" x14ac:dyDescent="0.35">
      <c r="A46" s="1"/>
      <c r="B46" t="s">
        <v>112</v>
      </c>
      <c r="C46" s="2" t="s">
        <v>113</v>
      </c>
      <c r="D46" t="s">
        <v>111</v>
      </c>
      <c r="E46" s="3">
        <v>7280.83</v>
      </c>
      <c r="F46" s="24">
        <v>15</v>
      </c>
      <c r="G46" s="3"/>
      <c r="H46" s="3"/>
      <c r="I46" s="32"/>
      <c r="J46" s="3"/>
      <c r="K46" s="3">
        <f t="shared" si="14"/>
        <v>7280.83</v>
      </c>
      <c r="L46" s="3">
        <v>0</v>
      </c>
      <c r="M46" s="3"/>
      <c r="N46" s="3">
        <v>917.01</v>
      </c>
      <c r="O46" s="3">
        <v>-7.0000000000000007E-2</v>
      </c>
      <c r="P46" s="42">
        <f>ROUND(E46*0.115,2)</f>
        <v>837.3</v>
      </c>
      <c r="Q46" s="3">
        <f t="shared" si="11"/>
        <v>1754.2399999999998</v>
      </c>
      <c r="R46" s="27">
        <f t="shared" si="12"/>
        <v>5526.59</v>
      </c>
      <c r="S46" s="29">
        <v>433.09</v>
      </c>
      <c r="T46" s="29">
        <v>1435.21</v>
      </c>
      <c r="U46" s="30">
        <f>ROUND(+E46*2%,2)</f>
        <v>145.62</v>
      </c>
      <c r="V46" s="31">
        <f t="shared" si="13"/>
        <v>2013.92</v>
      </c>
    </row>
    <row r="47" spans="1:22" ht="21" x14ac:dyDescent="0.35">
      <c r="A47" s="1"/>
      <c r="B47" t="s">
        <v>114</v>
      </c>
      <c r="C47" s="2" t="s">
        <v>115</v>
      </c>
      <c r="D47" t="s">
        <v>111</v>
      </c>
      <c r="E47" s="3">
        <v>7280.83</v>
      </c>
      <c r="F47" s="24">
        <v>15</v>
      </c>
      <c r="G47" s="3"/>
      <c r="H47" s="3"/>
      <c r="I47" s="32">
        <v>10.4</v>
      </c>
      <c r="J47" s="3"/>
      <c r="K47" s="3">
        <f t="shared" si="14"/>
        <v>7270.43</v>
      </c>
      <c r="L47" s="3">
        <v>0</v>
      </c>
      <c r="M47" s="3"/>
      <c r="N47" s="3">
        <v>917.01</v>
      </c>
      <c r="O47" s="3">
        <v>-7.0000000000000007E-2</v>
      </c>
      <c r="P47" s="42">
        <f>ROUND(E47*0.115,2)</f>
        <v>837.3</v>
      </c>
      <c r="Q47" s="3">
        <f t="shared" si="11"/>
        <v>1754.2399999999998</v>
      </c>
      <c r="R47" s="27">
        <f t="shared" si="12"/>
        <v>5516.1900000000005</v>
      </c>
      <c r="S47" s="29">
        <v>433.09</v>
      </c>
      <c r="T47" s="29">
        <v>1435.21</v>
      </c>
      <c r="U47" s="30">
        <f>ROUND(+E47*2%,2)</f>
        <v>145.62</v>
      </c>
      <c r="V47" s="31">
        <f t="shared" si="13"/>
        <v>2013.92</v>
      </c>
    </row>
    <row r="48" spans="1:22" ht="21" x14ac:dyDescent="0.35">
      <c r="A48" s="1"/>
      <c r="B48" t="s">
        <v>116</v>
      </c>
      <c r="C48" s="2" t="s">
        <v>117</v>
      </c>
      <c r="D48" t="s">
        <v>111</v>
      </c>
      <c r="E48" s="3">
        <v>7280.83</v>
      </c>
      <c r="F48" s="24">
        <v>15</v>
      </c>
      <c r="G48" s="3"/>
      <c r="H48" s="3"/>
      <c r="I48" s="32">
        <v>3.47</v>
      </c>
      <c r="J48" s="3"/>
      <c r="K48" s="3">
        <f t="shared" si="14"/>
        <v>7277.36</v>
      </c>
      <c r="L48" s="3">
        <v>0</v>
      </c>
      <c r="M48" s="3"/>
      <c r="N48" s="3">
        <v>917.01</v>
      </c>
      <c r="O48" s="3">
        <v>-0.04</v>
      </c>
      <c r="P48" s="33"/>
      <c r="Q48" s="3">
        <f t="shared" si="11"/>
        <v>916.97</v>
      </c>
      <c r="R48" s="47">
        <f t="shared" si="12"/>
        <v>6360.3899999999994</v>
      </c>
      <c r="S48" s="29">
        <v>415.3</v>
      </c>
      <c r="T48" s="29"/>
      <c r="U48" s="34"/>
      <c r="V48" s="31">
        <f t="shared" si="13"/>
        <v>415.3</v>
      </c>
    </row>
    <row r="49" spans="1:22" ht="21" x14ac:dyDescent="0.35">
      <c r="A49" s="1"/>
      <c r="B49" t="s">
        <v>118</v>
      </c>
      <c r="C49" s="2" t="s">
        <v>119</v>
      </c>
      <c r="D49" t="s">
        <v>111</v>
      </c>
      <c r="E49" s="3">
        <v>7280.83</v>
      </c>
      <c r="F49" s="24">
        <v>15</v>
      </c>
      <c r="G49" s="3"/>
      <c r="H49" s="3"/>
      <c r="I49" s="40"/>
      <c r="J49" s="3"/>
      <c r="K49" s="3">
        <f t="shared" si="14"/>
        <v>7280.83</v>
      </c>
      <c r="L49" s="3">
        <v>0</v>
      </c>
      <c r="M49" s="3"/>
      <c r="N49" s="3">
        <v>917.01</v>
      </c>
      <c r="O49" s="3">
        <v>0.12</v>
      </c>
      <c r="P49" s="3"/>
      <c r="Q49" s="3">
        <f t="shared" si="11"/>
        <v>917.13</v>
      </c>
      <c r="R49" s="27">
        <f t="shared" si="12"/>
        <v>6363.7</v>
      </c>
      <c r="S49" s="29">
        <v>433.09</v>
      </c>
      <c r="T49" s="29"/>
      <c r="U49" s="29"/>
      <c r="V49" s="31">
        <f t="shared" si="13"/>
        <v>433.09</v>
      </c>
    </row>
    <row r="50" spans="1:22" ht="21" x14ac:dyDescent="0.35">
      <c r="A50" s="1"/>
      <c r="B50" t="s">
        <v>120</v>
      </c>
      <c r="C50" s="2" t="s">
        <v>121</v>
      </c>
      <c r="D50" t="s">
        <v>122</v>
      </c>
      <c r="E50" s="3">
        <v>4532.5</v>
      </c>
      <c r="F50" s="24">
        <v>15</v>
      </c>
      <c r="G50" s="3"/>
      <c r="H50" s="3"/>
      <c r="I50" s="32"/>
      <c r="J50" s="3"/>
      <c r="K50" s="3">
        <f t="shared" si="14"/>
        <v>4532.5</v>
      </c>
      <c r="L50" s="3"/>
      <c r="M50" s="3"/>
      <c r="N50" s="3">
        <v>385.78</v>
      </c>
      <c r="O50" s="3">
        <v>0</v>
      </c>
      <c r="P50" s="3"/>
      <c r="Q50" s="3">
        <f t="shared" si="11"/>
        <v>385.78</v>
      </c>
      <c r="R50" s="48">
        <f t="shared" si="12"/>
        <v>4146.72</v>
      </c>
      <c r="S50" s="28">
        <v>381.8</v>
      </c>
      <c r="T50" s="29"/>
      <c r="U50" s="34"/>
      <c r="V50" s="31">
        <f t="shared" si="13"/>
        <v>381.8</v>
      </c>
    </row>
    <row r="51" spans="1:22" ht="18.75" x14ac:dyDescent="0.3">
      <c r="A51" s="1"/>
      <c r="B51" s="20" t="s">
        <v>30</v>
      </c>
      <c r="C51" s="36"/>
      <c r="D51" s="37"/>
      <c r="E51" s="38">
        <f>SUM(E33:E50)</f>
        <v>121486.50000000001</v>
      </c>
      <c r="F51" s="38"/>
      <c r="G51" s="38">
        <f>SUM(G33:G50)</f>
        <v>7585</v>
      </c>
      <c r="H51" s="38">
        <f t="shared" ref="H51:J51" si="15">SUM(H33:H48)</f>
        <v>0</v>
      </c>
      <c r="I51" s="38">
        <f>SUM(I33:I50)</f>
        <v>546.09</v>
      </c>
      <c r="J51" s="38">
        <f t="shared" si="15"/>
        <v>0</v>
      </c>
      <c r="K51" s="38">
        <f>SUM(K33:K50)</f>
        <v>120940.41000000003</v>
      </c>
      <c r="L51" s="38">
        <f t="shared" ref="L51:V51" si="16">SUM(L33:L50)</f>
        <v>0</v>
      </c>
      <c r="M51" s="38">
        <f t="shared" si="16"/>
        <v>0</v>
      </c>
      <c r="N51" s="38">
        <f t="shared" si="16"/>
        <v>15156.310000000003</v>
      </c>
      <c r="O51" s="38">
        <f t="shared" si="16"/>
        <v>0.14000000000000007</v>
      </c>
      <c r="P51" s="38">
        <f>SUM(P33:P50)</f>
        <v>7535.7000000000007</v>
      </c>
      <c r="Q51" s="38">
        <f t="shared" si="16"/>
        <v>30277.149999999998</v>
      </c>
      <c r="R51" s="38">
        <f>SUM(R33:R50)</f>
        <v>90663.260000000009</v>
      </c>
      <c r="S51" s="38">
        <f t="shared" si="16"/>
        <v>7287.8200000000015</v>
      </c>
      <c r="T51" s="38">
        <f t="shared" si="16"/>
        <v>13318.41</v>
      </c>
      <c r="U51" s="38">
        <f t="shared" si="16"/>
        <v>1310.58</v>
      </c>
      <c r="V51" s="38">
        <f t="shared" si="16"/>
        <v>21916.81</v>
      </c>
    </row>
    <row r="52" spans="1:22" ht="18.75" x14ac:dyDescent="0.3">
      <c r="A52" s="1"/>
      <c r="B52" s="1"/>
      <c r="C52" s="2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9"/>
      <c r="S52" s="1"/>
      <c r="T52" s="1"/>
      <c r="U52" s="1"/>
      <c r="V52" s="1"/>
    </row>
    <row r="53" spans="1:22" ht="18.75" x14ac:dyDescent="0.3">
      <c r="A53" s="1"/>
      <c r="B53" s="20" t="s">
        <v>123</v>
      </c>
      <c r="C53" s="36" t="s">
        <v>124</v>
      </c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9"/>
      <c r="S53" s="1"/>
      <c r="T53" s="1"/>
      <c r="U53" s="1"/>
      <c r="V53" s="1"/>
    </row>
    <row r="54" spans="1:22" ht="21" x14ac:dyDescent="0.35">
      <c r="A54" s="1"/>
      <c r="B54" s="1" t="s">
        <v>125</v>
      </c>
      <c r="C54" s="2" t="s">
        <v>126</v>
      </c>
      <c r="D54" s="1" t="s">
        <v>127</v>
      </c>
      <c r="E54" s="3">
        <v>7741.55</v>
      </c>
      <c r="F54" s="24">
        <v>15</v>
      </c>
      <c r="G54" s="39"/>
      <c r="H54" s="3"/>
      <c r="I54" s="32"/>
      <c r="J54" s="3"/>
      <c r="K54" s="3">
        <f>E54+-I54</f>
        <v>7741.55</v>
      </c>
      <c r="L54" s="3"/>
      <c r="M54" s="3"/>
      <c r="N54" s="3">
        <v>1015.42</v>
      </c>
      <c r="O54" s="3">
        <v>0.02</v>
      </c>
      <c r="P54" s="3"/>
      <c r="Q54" s="3">
        <f t="shared" ref="Q54:Q59" si="17">SUM(N54:P54)+G54</f>
        <v>1015.4399999999999</v>
      </c>
      <c r="R54" s="27">
        <f t="shared" ref="R54:R59" si="18">K54-Q54</f>
        <v>6726.1100000000006</v>
      </c>
      <c r="S54" s="29">
        <v>436.34</v>
      </c>
      <c r="T54" s="29"/>
      <c r="U54" s="29"/>
      <c r="V54" s="31">
        <f t="shared" ref="V54:V59" si="19">SUM(S54:U54)</f>
        <v>436.34</v>
      </c>
    </row>
    <row r="55" spans="1:22" ht="21" x14ac:dyDescent="0.35">
      <c r="A55" s="1"/>
      <c r="B55" s="1" t="s">
        <v>128</v>
      </c>
      <c r="C55" s="2" t="s">
        <v>129</v>
      </c>
      <c r="D55" s="1" t="s">
        <v>81</v>
      </c>
      <c r="E55" s="3">
        <v>7280.83</v>
      </c>
      <c r="F55" s="24">
        <v>15</v>
      </c>
      <c r="G55" s="3"/>
      <c r="H55" s="3"/>
      <c r="I55" s="32"/>
      <c r="J55" s="3"/>
      <c r="K55" s="3">
        <f t="shared" ref="K55:K59" si="20">E55+-I55</f>
        <v>7280.83</v>
      </c>
      <c r="L55" s="3"/>
      <c r="M55" s="3"/>
      <c r="N55" s="3">
        <v>917.01</v>
      </c>
      <c r="O55" s="3">
        <v>0.03</v>
      </c>
      <c r="P55" s="26">
        <f>ROUND(E55*0.115,2)</f>
        <v>837.3</v>
      </c>
      <c r="Q55" s="3">
        <f t="shared" si="17"/>
        <v>1754.34</v>
      </c>
      <c r="R55" s="27">
        <f t="shared" si="18"/>
        <v>5526.49</v>
      </c>
      <c r="S55" s="29">
        <v>433.09</v>
      </c>
      <c r="T55" s="29">
        <v>1435.21</v>
      </c>
      <c r="U55" s="30">
        <f>ROUND(+E55*2%,2)</f>
        <v>145.62</v>
      </c>
      <c r="V55" s="31">
        <f t="shared" si="19"/>
        <v>2013.92</v>
      </c>
    </row>
    <row r="56" spans="1:22" ht="21" x14ac:dyDescent="0.35">
      <c r="A56" s="1"/>
      <c r="B56" s="1" t="s">
        <v>130</v>
      </c>
      <c r="C56" s="2" t="s">
        <v>131</v>
      </c>
      <c r="D56" s="1" t="s">
        <v>111</v>
      </c>
      <c r="E56" s="3">
        <v>7280.83</v>
      </c>
      <c r="F56" s="24">
        <v>15</v>
      </c>
      <c r="G56" s="3"/>
      <c r="H56" s="3"/>
      <c r="I56" s="32">
        <v>11.56</v>
      </c>
      <c r="J56" s="3"/>
      <c r="K56" s="3">
        <f t="shared" si="20"/>
        <v>7269.2699999999995</v>
      </c>
      <c r="L56" s="3"/>
      <c r="M56" s="3"/>
      <c r="N56" s="3">
        <v>917.01</v>
      </c>
      <c r="O56" s="3">
        <v>0.01</v>
      </c>
      <c r="P56" s="26">
        <f>ROUND(E56*0.115,2)</f>
        <v>837.3</v>
      </c>
      <c r="Q56" s="3">
        <f t="shared" si="17"/>
        <v>1754.32</v>
      </c>
      <c r="R56" s="27">
        <f t="shared" si="18"/>
        <v>5514.95</v>
      </c>
      <c r="S56" s="29">
        <v>433.09</v>
      </c>
      <c r="T56" s="29">
        <f>ROUND(+E56*17.5%,2)+ROUND(E56*3%,2)</f>
        <v>1492.5700000000002</v>
      </c>
      <c r="U56" s="30">
        <f>ROUND(+E56*2%,2)</f>
        <v>145.62</v>
      </c>
      <c r="V56" s="31">
        <f t="shared" si="19"/>
        <v>2071.2800000000002</v>
      </c>
    </row>
    <row r="57" spans="1:22" ht="87.75" x14ac:dyDescent="0.35">
      <c r="A57" s="1" t="s">
        <v>132</v>
      </c>
      <c r="B57" t="s">
        <v>133</v>
      </c>
      <c r="C57" s="2" t="s">
        <v>134</v>
      </c>
      <c r="D57" s="49" t="s">
        <v>135</v>
      </c>
      <c r="E57" s="3">
        <v>7063.16</v>
      </c>
      <c r="F57" s="24">
        <v>15</v>
      </c>
      <c r="G57" s="3"/>
      <c r="H57" s="3"/>
      <c r="I57" s="32">
        <v>1.1200000000000001</v>
      </c>
      <c r="J57" s="3"/>
      <c r="K57" s="3">
        <f t="shared" si="20"/>
        <v>7062.04</v>
      </c>
      <c r="L57" s="3"/>
      <c r="M57" s="3"/>
      <c r="N57" s="3">
        <v>870.52</v>
      </c>
      <c r="O57" s="3">
        <v>0.05</v>
      </c>
      <c r="P57" s="3"/>
      <c r="Q57" s="3">
        <f t="shared" si="17"/>
        <v>870.56999999999994</v>
      </c>
      <c r="R57" s="27">
        <f t="shared" si="18"/>
        <v>6191.47</v>
      </c>
      <c r="S57" s="29">
        <v>433.09</v>
      </c>
      <c r="T57" s="29"/>
      <c r="U57" s="29"/>
      <c r="V57" s="31">
        <f t="shared" si="19"/>
        <v>433.09</v>
      </c>
    </row>
    <row r="58" spans="1:22" ht="87.75" x14ac:dyDescent="0.35">
      <c r="A58" s="1"/>
      <c r="B58" t="s">
        <v>136</v>
      </c>
      <c r="C58" s="2" t="s">
        <v>137</v>
      </c>
      <c r="D58" s="49" t="s">
        <v>135</v>
      </c>
      <c r="E58" s="3">
        <v>7063.16</v>
      </c>
      <c r="F58" s="24">
        <v>15</v>
      </c>
      <c r="G58" s="3"/>
      <c r="H58" s="3"/>
      <c r="I58" s="32"/>
      <c r="J58" s="3"/>
      <c r="K58" s="3">
        <f t="shared" si="20"/>
        <v>7063.16</v>
      </c>
      <c r="L58" s="3"/>
      <c r="M58" s="3"/>
      <c r="N58" s="3">
        <v>870.52</v>
      </c>
      <c r="O58" s="3">
        <v>-0.05</v>
      </c>
      <c r="P58" s="3"/>
      <c r="Q58" s="3">
        <f t="shared" si="17"/>
        <v>870.47</v>
      </c>
      <c r="R58" s="27">
        <f t="shared" si="18"/>
        <v>6192.69</v>
      </c>
      <c r="S58" s="29">
        <v>369.05</v>
      </c>
      <c r="T58" s="29"/>
      <c r="U58" s="29"/>
      <c r="V58" s="31">
        <f t="shared" si="19"/>
        <v>369.05</v>
      </c>
    </row>
    <row r="59" spans="1:22" ht="87.75" x14ac:dyDescent="0.35">
      <c r="A59" s="1"/>
      <c r="B59" t="s">
        <v>138</v>
      </c>
      <c r="C59" s="2" t="s">
        <v>139</v>
      </c>
      <c r="D59" s="49" t="s">
        <v>135</v>
      </c>
      <c r="E59" s="3">
        <v>7063.16</v>
      </c>
      <c r="F59" s="24">
        <v>15</v>
      </c>
      <c r="G59" s="3"/>
      <c r="H59" s="3"/>
      <c r="I59" s="32"/>
      <c r="J59" s="3"/>
      <c r="K59" s="3">
        <f t="shared" si="20"/>
        <v>7063.16</v>
      </c>
      <c r="L59" s="3"/>
      <c r="M59" s="3"/>
      <c r="N59" s="3">
        <v>870.52</v>
      </c>
      <c r="O59" s="3">
        <v>0.03</v>
      </c>
      <c r="P59" s="42">
        <f>ROUND(E59*0.115,2)</f>
        <v>812.26</v>
      </c>
      <c r="Q59" s="3">
        <f t="shared" si="17"/>
        <v>1682.81</v>
      </c>
      <c r="R59" s="27">
        <f t="shared" si="18"/>
        <v>5380.35</v>
      </c>
      <c r="S59" s="29">
        <v>426.66</v>
      </c>
      <c r="T59" s="29">
        <f>ROUND(+E59*17.5%,2)+ROUND(E59*3%,2)</f>
        <v>1447.94</v>
      </c>
      <c r="U59" s="30">
        <f>ROUND(+E59*2%,2)</f>
        <v>141.26</v>
      </c>
      <c r="V59" s="31">
        <f t="shared" si="19"/>
        <v>2015.8600000000001</v>
      </c>
    </row>
    <row r="60" spans="1:22" ht="18.75" x14ac:dyDescent="0.3">
      <c r="A60" s="1"/>
      <c r="B60" s="20" t="s">
        <v>30</v>
      </c>
      <c r="C60" s="36"/>
      <c r="D60" s="37"/>
      <c r="E60" s="38">
        <f>SUM(E54:E59)</f>
        <v>43492.69</v>
      </c>
      <c r="F60" s="38"/>
      <c r="G60" s="38">
        <f t="shared" ref="G60:J60" si="21">SUM(G54:G59)</f>
        <v>0</v>
      </c>
      <c r="H60" s="38">
        <f t="shared" si="21"/>
        <v>0</v>
      </c>
      <c r="I60" s="38">
        <f>SUM(I54:I59)</f>
        <v>12.68</v>
      </c>
      <c r="J60" s="38">
        <f t="shared" si="21"/>
        <v>0</v>
      </c>
      <c r="K60" s="38">
        <f>SUM(K54:K59)</f>
        <v>43480.010000000009</v>
      </c>
      <c r="L60" s="38">
        <f t="shared" ref="L60:V60" si="22">SUM(L54:L59)</f>
        <v>0</v>
      </c>
      <c r="M60" s="38">
        <f t="shared" si="22"/>
        <v>0</v>
      </c>
      <c r="N60" s="38">
        <f t="shared" si="22"/>
        <v>5461</v>
      </c>
      <c r="O60" s="38">
        <f t="shared" si="22"/>
        <v>9.0000000000000011E-2</v>
      </c>
      <c r="P60" s="38">
        <f t="shared" si="22"/>
        <v>2486.8599999999997</v>
      </c>
      <c r="Q60" s="38">
        <f t="shared" si="22"/>
        <v>7947.9499999999989</v>
      </c>
      <c r="R60" s="38">
        <f>SUM(R54:R59)</f>
        <v>35532.06</v>
      </c>
      <c r="S60" s="38">
        <f t="shared" si="22"/>
        <v>2531.3199999999997</v>
      </c>
      <c r="T60" s="38">
        <f t="shared" si="22"/>
        <v>4375.72</v>
      </c>
      <c r="U60" s="38">
        <f t="shared" si="22"/>
        <v>432.5</v>
      </c>
      <c r="V60" s="38">
        <f t="shared" si="22"/>
        <v>7339.5400000000009</v>
      </c>
    </row>
    <row r="61" spans="1:22" ht="18.75" x14ac:dyDescent="0.3">
      <c r="A61" s="1"/>
      <c r="B61" s="20"/>
      <c r="C61" s="2"/>
      <c r="D61" s="1"/>
      <c r="E61" s="3"/>
      <c r="F61" s="3"/>
      <c r="G61" s="3"/>
      <c r="H61" s="3"/>
      <c r="I61" s="3"/>
      <c r="J61" s="3"/>
      <c r="K61" s="50"/>
      <c r="L61" s="50"/>
      <c r="M61" s="50"/>
      <c r="N61" s="50"/>
      <c r="O61" s="50"/>
      <c r="P61" s="50"/>
      <c r="Q61" s="50"/>
      <c r="R61" s="51"/>
      <c r="S61" s="52"/>
      <c r="T61" s="52"/>
      <c r="U61" s="52"/>
      <c r="V61" s="52"/>
    </row>
    <row r="62" spans="1:22" ht="18.75" x14ac:dyDescent="0.3">
      <c r="A62" s="1"/>
      <c r="B62" s="20" t="s">
        <v>140</v>
      </c>
      <c r="C62" s="36" t="s">
        <v>141</v>
      </c>
      <c r="D62" s="1"/>
      <c r="E62" s="3"/>
      <c r="F62" s="3"/>
      <c r="G62" s="3"/>
      <c r="H62" s="3"/>
      <c r="I62" s="3"/>
      <c r="J62" s="3"/>
      <c r="K62" s="50"/>
      <c r="L62" s="50"/>
      <c r="M62" s="50"/>
      <c r="N62" s="50"/>
      <c r="O62" s="50"/>
      <c r="P62" s="50"/>
      <c r="Q62" s="50"/>
      <c r="R62" s="51"/>
      <c r="S62" s="52"/>
      <c r="T62" s="52"/>
      <c r="U62" s="52"/>
      <c r="V62" s="52"/>
    </row>
    <row r="63" spans="1:22" ht="21" x14ac:dyDescent="0.35">
      <c r="A63" s="1"/>
      <c r="B63" s="1" t="s">
        <v>142</v>
      </c>
      <c r="C63" s="2" t="s">
        <v>143</v>
      </c>
      <c r="D63" s="1" t="s">
        <v>35</v>
      </c>
      <c r="E63" s="3">
        <v>13520</v>
      </c>
      <c r="F63" s="24">
        <v>15</v>
      </c>
      <c r="G63" s="25">
        <v>2784</v>
      </c>
      <c r="H63" s="3"/>
      <c r="I63" s="3"/>
      <c r="J63" s="3"/>
      <c r="K63" s="3">
        <f>E63+-I63</f>
        <v>13520</v>
      </c>
      <c r="L63" s="3">
        <v>0</v>
      </c>
      <c r="M63" s="3"/>
      <c r="N63" s="3">
        <v>2283.5500000000002</v>
      </c>
      <c r="O63" s="3">
        <v>-0.03</v>
      </c>
      <c r="P63" s="42">
        <f>ROUND(E63*0.115,2)</f>
        <v>1554.8</v>
      </c>
      <c r="Q63" s="3">
        <f>SUM(N63:P63)+G63</f>
        <v>6622.32</v>
      </c>
      <c r="R63" s="27">
        <f>K63-Q63</f>
        <v>6897.68</v>
      </c>
      <c r="S63" s="28">
        <v>617.62</v>
      </c>
      <c r="T63" s="29">
        <f>ROUND(+E63*17.5%,2)+ROUND(E63*3%,2)</f>
        <v>2771.6</v>
      </c>
      <c r="U63" s="30">
        <f>ROUND(+E63*2%,2)</f>
        <v>270.39999999999998</v>
      </c>
      <c r="V63" s="31">
        <f>SUM(S63:U63)</f>
        <v>3659.62</v>
      </c>
    </row>
    <row r="64" spans="1:22" ht="18.75" x14ac:dyDescent="0.3">
      <c r="A64" s="1"/>
      <c r="B64" s="20" t="s">
        <v>30</v>
      </c>
      <c r="C64" s="1"/>
      <c r="D64" s="1"/>
      <c r="E64" s="38">
        <f>E63</f>
        <v>13520</v>
      </c>
      <c r="F64" s="38"/>
      <c r="G64" s="38">
        <f>+G63</f>
        <v>2784</v>
      </c>
      <c r="H64" s="38"/>
      <c r="I64" s="38">
        <f>I63</f>
        <v>0</v>
      </c>
      <c r="J64" s="38">
        <f>J63</f>
        <v>0</v>
      </c>
      <c r="K64" s="38">
        <f>K63</f>
        <v>13520</v>
      </c>
      <c r="L64" s="38">
        <f t="shared" ref="L64:V64" si="23">L63</f>
        <v>0</v>
      </c>
      <c r="M64" s="38">
        <f t="shared" si="23"/>
        <v>0</v>
      </c>
      <c r="N64" s="38">
        <f t="shared" si="23"/>
        <v>2283.5500000000002</v>
      </c>
      <c r="O64" s="38">
        <f t="shared" si="23"/>
        <v>-0.03</v>
      </c>
      <c r="P64" s="38">
        <f t="shared" si="23"/>
        <v>1554.8</v>
      </c>
      <c r="Q64" s="38">
        <f t="shared" si="23"/>
        <v>6622.32</v>
      </c>
      <c r="R64" s="38">
        <f>R63</f>
        <v>6897.68</v>
      </c>
      <c r="S64" s="38">
        <f t="shared" si="23"/>
        <v>617.62</v>
      </c>
      <c r="T64" s="38">
        <f t="shared" si="23"/>
        <v>2771.6</v>
      </c>
      <c r="U64" s="38">
        <f t="shared" si="23"/>
        <v>270.39999999999998</v>
      </c>
      <c r="V64" s="38">
        <f t="shared" si="23"/>
        <v>3659.62</v>
      </c>
    </row>
    <row r="65" spans="1:22" ht="18.75" x14ac:dyDescent="0.3">
      <c r="A65" s="1"/>
      <c r="B65" s="20"/>
      <c r="C65" s="1"/>
      <c r="D65" s="1"/>
      <c r="E65" s="3"/>
      <c r="F65" s="3"/>
      <c r="G65" s="3"/>
      <c r="H65" s="3"/>
      <c r="I65" s="3"/>
      <c r="J65" s="3"/>
      <c r="K65" s="50"/>
      <c r="L65" s="50"/>
      <c r="M65" s="50"/>
      <c r="N65" s="50"/>
      <c r="O65" s="50"/>
      <c r="P65" s="50"/>
      <c r="Q65" s="50"/>
      <c r="R65" s="51"/>
      <c r="S65" s="52"/>
      <c r="T65" s="52"/>
      <c r="U65" s="52"/>
      <c r="V65" s="52"/>
    </row>
    <row r="66" spans="1:22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3"/>
      <c r="S66" s="1"/>
      <c r="T66" s="1"/>
      <c r="U66" s="1"/>
      <c r="V66" s="1"/>
    </row>
    <row r="67" spans="1:22" ht="18.75" x14ac:dyDescent="0.3">
      <c r="A67" s="1"/>
      <c r="B67" s="1"/>
      <c r="C67" s="54" t="s">
        <v>144</v>
      </c>
      <c r="D67" s="1"/>
      <c r="E67" s="55">
        <f>E9+E22+E30+E51+E60+E64</f>
        <v>292427.51</v>
      </c>
      <c r="F67" s="55"/>
      <c r="G67" s="56">
        <f>G9+G22+G30+G51+G60+G64</f>
        <v>22535.11</v>
      </c>
      <c r="H67" s="55"/>
      <c r="I67" s="55">
        <f t="shared" ref="I67:Q67" si="24">I9+I22+I30+I51+I60+I64</f>
        <v>562.46</v>
      </c>
      <c r="J67" s="55">
        <f t="shared" si="24"/>
        <v>0</v>
      </c>
      <c r="K67" s="55">
        <f t="shared" si="24"/>
        <v>291562.88</v>
      </c>
      <c r="L67" s="55">
        <f t="shared" si="24"/>
        <v>7786.5900000000011</v>
      </c>
      <c r="M67" s="55">
        <f t="shared" si="24"/>
        <v>7786.59</v>
      </c>
      <c r="N67" s="55">
        <f t="shared" si="24"/>
        <v>38142.990000000005</v>
      </c>
      <c r="O67" s="55">
        <f t="shared" si="24"/>
        <v>0.55999999999999994</v>
      </c>
      <c r="P67" s="56">
        <f t="shared" si="24"/>
        <v>18797.309999999998</v>
      </c>
      <c r="Q67" s="55">
        <f t="shared" si="24"/>
        <v>79475.97</v>
      </c>
      <c r="R67" s="57">
        <f>ROUND(+R9+R22+R30+R51+R60+R64,1)</f>
        <v>212086.9</v>
      </c>
      <c r="S67" s="55">
        <f>S9+S22+S30+S51+S60+S64</f>
        <v>17928.240000000002</v>
      </c>
      <c r="T67" s="55">
        <f>T64+T60+T51+T30+T22+T9</f>
        <v>33397.983099999998</v>
      </c>
      <c r="U67" s="56">
        <f>U9+U22+U30+U51+U60+U64</f>
        <v>3269.13</v>
      </c>
      <c r="V67" s="58">
        <f>V9+V22+V30+V51+V60+V64</f>
        <v>54595.353100000008</v>
      </c>
    </row>
    <row r="68" spans="1:22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55"/>
      <c r="T68" s="55"/>
      <c r="U68" s="1"/>
      <c r="V68" s="1"/>
    </row>
    <row r="69" spans="1:22" ht="15.75" x14ac:dyDescent="0.25">
      <c r="A69" s="1"/>
      <c r="B69" s="1"/>
      <c r="C69" t="s">
        <v>145</v>
      </c>
      <c r="D69" s="1"/>
      <c r="E69" s="3">
        <f>E7+E12+E16+K17+E18+E25+E26+E27+E28+E34+E35+E37+E38+E39+E41+E42+E46+E47+E55+E56+E59+E63</f>
        <v>163454.29999999999</v>
      </c>
      <c r="F69" s="3">
        <f>E69*17.5%</f>
        <v>28604.502499999995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</row>
    <row r="70" spans="1:22" ht="15.75" x14ac:dyDescent="0.25">
      <c r="A70" s="1"/>
      <c r="B70" s="1"/>
      <c r="C70" t="s">
        <v>146</v>
      </c>
      <c r="D70" s="1"/>
      <c r="E70" s="3">
        <f>E69</f>
        <v>163454.29999999999</v>
      </c>
      <c r="F70" s="3">
        <f>E70*3%</f>
        <v>4903.6289999999999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3">
        <f>SUM(F69:F70)</f>
        <v>33508.131499999996</v>
      </c>
      <c r="G71" s="3"/>
      <c r="H71" s="1"/>
      <c r="I71" s="29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</row>
    <row r="76" spans="1:22" ht="16.5" thickBot="1" x14ac:dyDescent="0.3">
      <c r="A76" s="1"/>
      <c r="B76" s="1"/>
      <c r="C76" s="1"/>
      <c r="D76" s="1"/>
      <c r="E76" s="60"/>
      <c r="F76" s="60"/>
      <c r="G76" s="24"/>
      <c r="H76" s="24"/>
      <c r="I76" s="1"/>
      <c r="J76" s="1"/>
      <c r="K76" s="1"/>
      <c r="L76" s="1"/>
      <c r="M76" s="1"/>
      <c r="N76" s="1"/>
      <c r="O76" s="1"/>
      <c r="P76" s="61"/>
      <c r="Q76" s="61"/>
      <c r="R76" s="2"/>
      <c r="S76" s="1"/>
      <c r="T76" s="1"/>
      <c r="U76" s="1"/>
      <c r="V76" s="1"/>
    </row>
    <row r="77" spans="1:22" ht="15" x14ac:dyDescent="0.25">
      <c r="A77" s="1"/>
      <c r="B77" s="1"/>
      <c r="C77" s="1"/>
      <c r="D77" s="1"/>
      <c r="E77" s="62" t="s">
        <v>147</v>
      </c>
      <c r="F77" s="61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63" t="s">
        <v>148</v>
      </c>
      <c r="S77" s="63"/>
      <c r="T77" s="24"/>
      <c r="U77" s="1"/>
      <c r="V77" s="1"/>
    </row>
    <row r="78" spans="1:2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</row>
  </sheetData>
  <sheetProtection algorithmName="SHA-512" hashValue="MYsz2wEP0YzZvZ27oIyhWd5jvoAoohlVI7sHkI/gtuQ5QlQuX3DYHDMJV44OagNeYe3yMxBr5qhBA2o7qg1GQg==" saltValue="rpFOeGG/AC93vE/ywguvIA==" spinCount="100000" sheet="1" formatCells="0" formatColumns="0" formatRows="0" insertColumns="0" insertRows="0" insertHyperlinks="0" deleteColumns="0" deleteRows="0" sort="0" autoFilter="0" pivotTables="0"/>
  <mergeCells count="5">
    <mergeCell ref="B4:V4"/>
    <mergeCell ref="E76:F76"/>
    <mergeCell ref="P76:Q76"/>
    <mergeCell ref="E77:F77"/>
    <mergeCell ref="R77:S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6D0D-1599-42C4-94F3-076875434B59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Coordinacion CENDI</cp:lastModifiedBy>
  <dcterms:created xsi:type="dcterms:W3CDTF">2019-04-09T17:04:13Z</dcterms:created>
  <dcterms:modified xsi:type="dcterms:W3CDTF">2019-04-11T17:54:29Z</dcterms:modified>
</cp:coreProperties>
</file>