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\Desktop\Jero\"/>
    </mc:Choice>
  </mc:AlternateContent>
  <xr:revisionPtr revIDLastSave="0" documentId="8_{0E25AC9E-59FB-4776-ABAB-43B7152B80EB}" xr6:coauthVersionLast="45" xr6:coauthVersionMax="45" xr10:uidLastSave="{00000000-0000-0000-0000-000000000000}"/>
  <bookViews>
    <workbookView xWindow="-120" yWindow="-120" windowWidth="24240" windowHeight="13140" activeTab="1" xr2:uid="{43A3A129-61FE-47AD-B26C-9CBCD4CC458D}"/>
  </bookViews>
  <sheets>
    <sheet name="1ra Quincena Enero" sheetId="1" r:id="rId1"/>
    <sheet name="2da Quincena Enero" sheetId="2" r:id="rId2"/>
    <sheet name="Hoja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4" i="2" l="1"/>
  <c r="P64" i="2"/>
  <c r="O64" i="2"/>
  <c r="N64" i="2"/>
  <c r="M64" i="2"/>
  <c r="L64" i="2"/>
  <c r="J64" i="2"/>
  <c r="I64" i="2"/>
  <c r="G64" i="2"/>
  <c r="E64" i="2"/>
  <c r="U63" i="2"/>
  <c r="U64" i="2" s="1"/>
  <c r="T63" i="2"/>
  <c r="V63" i="2" s="1"/>
  <c r="V64" i="2" s="1"/>
  <c r="P63" i="2"/>
  <c r="Q63" i="2" s="1"/>
  <c r="Q64" i="2" s="1"/>
  <c r="K63" i="2"/>
  <c r="K64" i="2" s="1"/>
  <c r="S60" i="2"/>
  <c r="O60" i="2"/>
  <c r="N60" i="2"/>
  <c r="M60" i="2"/>
  <c r="L60" i="2"/>
  <c r="J60" i="2"/>
  <c r="I60" i="2"/>
  <c r="H60" i="2"/>
  <c r="G60" i="2"/>
  <c r="G67" i="2" s="1"/>
  <c r="U59" i="2"/>
  <c r="T59" i="2"/>
  <c r="V59" i="2" s="1"/>
  <c r="P59" i="2"/>
  <c r="Q59" i="2" s="1"/>
  <c r="K59" i="2"/>
  <c r="R59" i="2" s="1"/>
  <c r="U58" i="2"/>
  <c r="T58" i="2"/>
  <c r="V58" i="2" s="1"/>
  <c r="P58" i="2"/>
  <c r="Q58" i="2" s="1"/>
  <c r="R58" i="2" s="1"/>
  <c r="K58" i="2"/>
  <c r="V57" i="2"/>
  <c r="U57" i="2"/>
  <c r="T57" i="2"/>
  <c r="Q57" i="2"/>
  <c r="R57" i="2" s="1"/>
  <c r="P57" i="2"/>
  <c r="K57" i="2"/>
  <c r="V56" i="2"/>
  <c r="R56" i="2"/>
  <c r="Q56" i="2"/>
  <c r="K56" i="2"/>
  <c r="U55" i="2"/>
  <c r="P55" i="2"/>
  <c r="Q55" i="2" s="1"/>
  <c r="E55" i="2"/>
  <c r="E69" i="2" s="1"/>
  <c r="U54" i="2"/>
  <c r="U60" i="2" s="1"/>
  <c r="T54" i="2"/>
  <c r="P54" i="2"/>
  <c r="P60" i="2" s="1"/>
  <c r="K54" i="2"/>
  <c r="S51" i="2"/>
  <c r="O51" i="2"/>
  <c r="N51" i="2"/>
  <c r="M51" i="2"/>
  <c r="L51" i="2"/>
  <c r="L67" i="2" s="1"/>
  <c r="J51" i="2"/>
  <c r="I51" i="2"/>
  <c r="H51" i="2"/>
  <c r="G51" i="2"/>
  <c r="E51" i="2"/>
  <c r="U50" i="2"/>
  <c r="V50" i="2" s="1"/>
  <c r="T50" i="2"/>
  <c r="P50" i="2"/>
  <c r="Q50" i="2" s="1"/>
  <c r="R50" i="2" s="1"/>
  <c r="K50" i="2"/>
  <c r="U49" i="2"/>
  <c r="T49" i="2"/>
  <c r="V49" i="2" s="1"/>
  <c r="P49" i="2"/>
  <c r="Q49" i="2" s="1"/>
  <c r="K49" i="2"/>
  <c r="U48" i="2"/>
  <c r="T48" i="2"/>
  <c r="V48" i="2" s="1"/>
  <c r="R48" i="2"/>
  <c r="P48" i="2"/>
  <c r="Q48" i="2" s="1"/>
  <c r="K48" i="2"/>
  <c r="V47" i="2"/>
  <c r="U47" i="2"/>
  <c r="T47" i="2"/>
  <c r="Q47" i="2"/>
  <c r="R47" i="2" s="1"/>
  <c r="P47" i="2"/>
  <c r="K47" i="2"/>
  <c r="U46" i="2"/>
  <c r="V46" i="2" s="1"/>
  <c r="T46" i="2"/>
  <c r="P46" i="2"/>
  <c r="Q46" i="2" s="1"/>
  <c r="R46" i="2" s="1"/>
  <c r="K46" i="2"/>
  <c r="U45" i="2"/>
  <c r="T45" i="2"/>
  <c r="V45" i="2" s="1"/>
  <c r="P45" i="2"/>
  <c r="Q45" i="2" s="1"/>
  <c r="K45" i="2"/>
  <c r="R45" i="2" s="1"/>
  <c r="U44" i="2"/>
  <c r="T44" i="2"/>
  <c r="V44" i="2" s="1"/>
  <c r="P44" i="2"/>
  <c r="Q44" i="2" s="1"/>
  <c r="R44" i="2" s="1"/>
  <c r="K44" i="2"/>
  <c r="V43" i="2"/>
  <c r="Q43" i="2"/>
  <c r="K43" i="2"/>
  <c r="R43" i="2" s="1"/>
  <c r="V42" i="2"/>
  <c r="U42" i="2"/>
  <c r="T42" i="2"/>
  <c r="Q42" i="2"/>
  <c r="R42" i="2" s="1"/>
  <c r="P42" i="2"/>
  <c r="K42" i="2"/>
  <c r="U41" i="2"/>
  <c r="V41" i="2" s="1"/>
  <c r="T41" i="2"/>
  <c r="P41" i="2"/>
  <c r="Q41" i="2" s="1"/>
  <c r="K41" i="2"/>
  <c r="R41" i="2" s="1"/>
  <c r="U40" i="2"/>
  <c r="T40" i="2"/>
  <c r="V40" i="2" s="1"/>
  <c r="P40" i="2"/>
  <c r="Q40" i="2" s="1"/>
  <c r="K40" i="2"/>
  <c r="R40" i="2" s="1"/>
  <c r="U39" i="2"/>
  <c r="T39" i="2"/>
  <c r="V39" i="2" s="1"/>
  <c r="R39" i="2"/>
  <c r="Q39" i="2"/>
  <c r="P39" i="2"/>
  <c r="K39" i="2"/>
  <c r="V38" i="2"/>
  <c r="U38" i="2"/>
  <c r="T38" i="2"/>
  <c r="Q38" i="2"/>
  <c r="R38" i="2" s="1"/>
  <c r="P38" i="2"/>
  <c r="K38" i="2"/>
  <c r="U37" i="2"/>
  <c r="V37" i="2" s="1"/>
  <c r="T37" i="2"/>
  <c r="P37" i="2"/>
  <c r="Q37" i="2" s="1"/>
  <c r="K37" i="2"/>
  <c r="R37" i="2" s="1"/>
  <c r="U36" i="2"/>
  <c r="T36" i="2"/>
  <c r="P36" i="2"/>
  <c r="Q36" i="2" s="1"/>
  <c r="K36" i="2"/>
  <c r="R36" i="2" s="1"/>
  <c r="U35" i="2"/>
  <c r="T35" i="2"/>
  <c r="V35" i="2" s="1"/>
  <c r="R35" i="2"/>
  <c r="Q35" i="2"/>
  <c r="P35" i="2"/>
  <c r="K35" i="2"/>
  <c r="V34" i="2"/>
  <c r="U34" i="2"/>
  <c r="T34" i="2"/>
  <c r="Q34" i="2"/>
  <c r="P34" i="2"/>
  <c r="K34" i="2"/>
  <c r="K51" i="2" s="1"/>
  <c r="S30" i="2"/>
  <c r="O30" i="2"/>
  <c r="N30" i="2"/>
  <c r="M30" i="2"/>
  <c r="L30" i="2"/>
  <c r="J30" i="2"/>
  <c r="I30" i="2"/>
  <c r="G30" i="2"/>
  <c r="E30" i="2"/>
  <c r="U29" i="2"/>
  <c r="V29" i="2" s="1"/>
  <c r="T29" i="2"/>
  <c r="P29" i="2"/>
  <c r="Q29" i="2" s="1"/>
  <c r="K29" i="2"/>
  <c r="U28" i="2"/>
  <c r="T28" i="2"/>
  <c r="V28" i="2" s="1"/>
  <c r="P28" i="2"/>
  <c r="Q28" i="2" s="1"/>
  <c r="K28" i="2"/>
  <c r="U27" i="2"/>
  <c r="T27" i="2"/>
  <c r="T30" i="2" s="1"/>
  <c r="R27" i="2"/>
  <c r="Q27" i="2"/>
  <c r="P27" i="2"/>
  <c r="K27" i="2"/>
  <c r="V26" i="2"/>
  <c r="U26" i="2"/>
  <c r="T26" i="2"/>
  <c r="Q26" i="2"/>
  <c r="R26" i="2" s="1"/>
  <c r="P26" i="2"/>
  <c r="P30" i="2" s="1"/>
  <c r="K26" i="2"/>
  <c r="K30" i="2" s="1"/>
  <c r="U23" i="2"/>
  <c r="S23" i="2"/>
  <c r="O23" i="2"/>
  <c r="N23" i="2"/>
  <c r="M23" i="2"/>
  <c r="L23" i="2"/>
  <c r="J23" i="2"/>
  <c r="I23" i="2"/>
  <c r="G23" i="2"/>
  <c r="E23" i="2"/>
  <c r="U22" i="2"/>
  <c r="V22" i="2" s="1"/>
  <c r="T22" i="2"/>
  <c r="P22" i="2"/>
  <c r="Q22" i="2" s="1"/>
  <c r="K22" i="2"/>
  <c r="R22" i="2" s="1"/>
  <c r="U21" i="2"/>
  <c r="T21" i="2"/>
  <c r="V21" i="2" s="1"/>
  <c r="P21" i="2"/>
  <c r="Q21" i="2" s="1"/>
  <c r="K21" i="2"/>
  <c r="R21" i="2" s="1"/>
  <c r="U20" i="2"/>
  <c r="T20" i="2"/>
  <c r="V20" i="2" s="1"/>
  <c r="R20" i="2"/>
  <c r="Q20" i="2"/>
  <c r="P20" i="2"/>
  <c r="K20" i="2"/>
  <c r="V19" i="2"/>
  <c r="U19" i="2"/>
  <c r="T19" i="2"/>
  <c r="Q19" i="2"/>
  <c r="R19" i="2" s="1"/>
  <c r="P19" i="2"/>
  <c r="K19" i="2"/>
  <c r="U18" i="2"/>
  <c r="V18" i="2" s="1"/>
  <c r="T18" i="2"/>
  <c r="P18" i="2"/>
  <c r="Q18" i="2" s="1"/>
  <c r="K18" i="2"/>
  <c r="U17" i="2"/>
  <c r="T17" i="2"/>
  <c r="V17" i="2" s="1"/>
  <c r="P17" i="2"/>
  <c r="Q17" i="2" s="1"/>
  <c r="K17" i="2"/>
  <c r="U16" i="2"/>
  <c r="T16" i="2"/>
  <c r="V16" i="2" s="1"/>
  <c r="R16" i="2"/>
  <c r="Q16" i="2"/>
  <c r="P16" i="2"/>
  <c r="K16" i="2"/>
  <c r="V15" i="2"/>
  <c r="U15" i="2"/>
  <c r="T15" i="2"/>
  <c r="Q15" i="2"/>
  <c r="R15" i="2" s="1"/>
  <c r="P15" i="2"/>
  <c r="K15" i="2"/>
  <c r="U14" i="2"/>
  <c r="V14" i="2" s="1"/>
  <c r="T14" i="2"/>
  <c r="P14" i="2"/>
  <c r="Q14" i="2" s="1"/>
  <c r="K14" i="2"/>
  <c r="U13" i="2"/>
  <c r="T13" i="2"/>
  <c r="V13" i="2" s="1"/>
  <c r="P13" i="2"/>
  <c r="P23" i="2" s="1"/>
  <c r="K13" i="2"/>
  <c r="U12" i="2"/>
  <c r="T12" i="2"/>
  <c r="R12" i="2"/>
  <c r="Q12" i="2"/>
  <c r="P12" i="2"/>
  <c r="K12" i="2"/>
  <c r="K23" i="2" s="1"/>
  <c r="S9" i="2"/>
  <c r="S67" i="2" s="1"/>
  <c r="O9" i="2"/>
  <c r="O67" i="2" s="1"/>
  <c r="N9" i="2"/>
  <c r="N67" i="2" s="1"/>
  <c r="M9" i="2"/>
  <c r="M67" i="2" s="1"/>
  <c r="L9" i="2"/>
  <c r="K9" i="2"/>
  <c r="J9" i="2"/>
  <c r="J67" i="2" s="1"/>
  <c r="I9" i="2"/>
  <c r="G9" i="2"/>
  <c r="E9" i="2"/>
  <c r="V8" i="2"/>
  <c r="U8" i="2"/>
  <c r="T8" i="2"/>
  <c r="Q8" i="2"/>
  <c r="R8" i="2" s="1"/>
  <c r="P8" i="2"/>
  <c r="K8" i="2"/>
  <c r="U7" i="2"/>
  <c r="T7" i="2"/>
  <c r="T9" i="2" s="1"/>
  <c r="P7" i="2"/>
  <c r="K7" i="2"/>
  <c r="S64" i="1"/>
  <c r="O64" i="1"/>
  <c r="N64" i="1"/>
  <c r="M64" i="1"/>
  <c r="L64" i="1"/>
  <c r="J64" i="1"/>
  <c r="I64" i="1"/>
  <c r="G64" i="1"/>
  <c r="E64" i="1"/>
  <c r="U63" i="1"/>
  <c r="U64" i="1" s="1"/>
  <c r="T63" i="1"/>
  <c r="V63" i="1" s="1"/>
  <c r="V64" i="1" s="1"/>
  <c r="P63" i="1"/>
  <c r="Q63" i="1" s="1"/>
  <c r="Q64" i="1" s="1"/>
  <c r="K63" i="1"/>
  <c r="K64" i="1" s="1"/>
  <c r="S60" i="1"/>
  <c r="O60" i="1"/>
  <c r="N60" i="1"/>
  <c r="M60" i="1"/>
  <c r="L60" i="1"/>
  <c r="J60" i="1"/>
  <c r="I60" i="1"/>
  <c r="H60" i="1"/>
  <c r="G60" i="1"/>
  <c r="U59" i="1"/>
  <c r="T59" i="1"/>
  <c r="V59" i="1" s="1"/>
  <c r="P59" i="1"/>
  <c r="Q59" i="1" s="1"/>
  <c r="K59" i="1"/>
  <c r="E59" i="1"/>
  <c r="E60" i="1" s="1"/>
  <c r="U58" i="1"/>
  <c r="T58" i="1"/>
  <c r="V58" i="1" s="1"/>
  <c r="P58" i="1"/>
  <c r="Q58" i="1" s="1"/>
  <c r="K58" i="1"/>
  <c r="U57" i="1"/>
  <c r="T57" i="1"/>
  <c r="V57" i="1" s="1"/>
  <c r="P57" i="1"/>
  <c r="Q57" i="1" s="1"/>
  <c r="K57" i="1"/>
  <c r="V56" i="1"/>
  <c r="Q56" i="1"/>
  <c r="K56" i="1"/>
  <c r="R56" i="1" s="1"/>
  <c r="U55" i="1"/>
  <c r="T55" i="1"/>
  <c r="V55" i="1" s="1"/>
  <c r="R55" i="1"/>
  <c r="Q55" i="1"/>
  <c r="P55" i="1"/>
  <c r="K55" i="1"/>
  <c r="V54" i="1"/>
  <c r="U54" i="1"/>
  <c r="U60" i="1" s="1"/>
  <c r="T54" i="1"/>
  <c r="Q54" i="1"/>
  <c r="R54" i="1" s="1"/>
  <c r="P54" i="1"/>
  <c r="K54" i="1"/>
  <c r="K60" i="1" s="1"/>
  <c r="S51" i="1"/>
  <c r="O51" i="1"/>
  <c r="N51" i="1"/>
  <c r="M51" i="1"/>
  <c r="M67" i="1" s="1"/>
  <c r="L51" i="1"/>
  <c r="J51" i="1"/>
  <c r="I51" i="1"/>
  <c r="I67" i="1" s="1"/>
  <c r="H51" i="1"/>
  <c r="G51" i="1"/>
  <c r="E51" i="1"/>
  <c r="V50" i="1"/>
  <c r="U50" i="1"/>
  <c r="T50" i="1"/>
  <c r="Q50" i="1"/>
  <c r="R50" i="1" s="1"/>
  <c r="P50" i="1"/>
  <c r="K50" i="1"/>
  <c r="U49" i="1"/>
  <c r="V49" i="1" s="1"/>
  <c r="T49" i="1"/>
  <c r="P49" i="1"/>
  <c r="Q49" i="1" s="1"/>
  <c r="K49" i="1"/>
  <c r="R49" i="1" s="1"/>
  <c r="U48" i="1"/>
  <c r="T48" i="1"/>
  <c r="V48" i="1" s="1"/>
  <c r="P48" i="1"/>
  <c r="Q48" i="1" s="1"/>
  <c r="K48" i="1"/>
  <c r="R48" i="1" s="1"/>
  <c r="U47" i="1"/>
  <c r="T47" i="1"/>
  <c r="V47" i="1" s="1"/>
  <c r="R47" i="1"/>
  <c r="Q47" i="1"/>
  <c r="P47" i="1"/>
  <c r="K47" i="1"/>
  <c r="V46" i="1"/>
  <c r="U46" i="1"/>
  <c r="T46" i="1"/>
  <c r="Q46" i="1"/>
  <c r="R46" i="1" s="1"/>
  <c r="P46" i="1"/>
  <c r="K46" i="1"/>
  <c r="U45" i="1"/>
  <c r="V45" i="1" s="1"/>
  <c r="T45" i="1"/>
  <c r="P45" i="1"/>
  <c r="Q45" i="1" s="1"/>
  <c r="K45" i="1"/>
  <c r="R45" i="1" s="1"/>
  <c r="U44" i="1"/>
  <c r="T44" i="1"/>
  <c r="V44" i="1" s="1"/>
  <c r="P44" i="1"/>
  <c r="Q44" i="1" s="1"/>
  <c r="K44" i="1"/>
  <c r="V43" i="1"/>
  <c r="Q43" i="1"/>
  <c r="K43" i="1"/>
  <c r="R43" i="1" s="1"/>
  <c r="U42" i="1"/>
  <c r="T42" i="1"/>
  <c r="V42" i="1" s="1"/>
  <c r="R42" i="1"/>
  <c r="Q42" i="1"/>
  <c r="P42" i="1"/>
  <c r="K42" i="1"/>
  <c r="V41" i="1"/>
  <c r="U41" i="1"/>
  <c r="T41" i="1"/>
  <c r="Q41" i="1"/>
  <c r="R41" i="1" s="1"/>
  <c r="P41" i="1"/>
  <c r="K41" i="1"/>
  <c r="U40" i="1"/>
  <c r="V40" i="1" s="1"/>
  <c r="T40" i="1"/>
  <c r="P40" i="1"/>
  <c r="Q40" i="1" s="1"/>
  <c r="K40" i="1"/>
  <c r="U39" i="1"/>
  <c r="T39" i="1"/>
  <c r="V39" i="1" s="1"/>
  <c r="P39" i="1"/>
  <c r="Q39" i="1" s="1"/>
  <c r="K39" i="1"/>
  <c r="U38" i="1"/>
  <c r="T38" i="1"/>
  <c r="V38" i="1" s="1"/>
  <c r="R38" i="1"/>
  <c r="Q38" i="1"/>
  <c r="P38" i="1"/>
  <c r="K38" i="1"/>
  <c r="V37" i="1"/>
  <c r="U37" i="1"/>
  <c r="T37" i="1"/>
  <c r="Q37" i="1"/>
  <c r="R37" i="1" s="1"/>
  <c r="P37" i="1"/>
  <c r="K37" i="1"/>
  <c r="U36" i="1"/>
  <c r="V36" i="1" s="1"/>
  <c r="T36" i="1"/>
  <c r="P36" i="1"/>
  <c r="Q36" i="1" s="1"/>
  <c r="K36" i="1"/>
  <c r="U35" i="1"/>
  <c r="T35" i="1"/>
  <c r="V35" i="1" s="1"/>
  <c r="P35" i="1"/>
  <c r="Q35" i="1" s="1"/>
  <c r="Q51" i="1" s="1"/>
  <c r="K35" i="1"/>
  <c r="U34" i="1"/>
  <c r="T34" i="1"/>
  <c r="T51" i="1" s="1"/>
  <c r="R34" i="1"/>
  <c r="Q34" i="1"/>
  <c r="P34" i="1"/>
  <c r="P51" i="1" s="1"/>
  <c r="K34" i="1"/>
  <c r="K51" i="1" s="1"/>
  <c r="S30" i="1"/>
  <c r="O30" i="1"/>
  <c r="N30" i="1"/>
  <c r="M30" i="1"/>
  <c r="L30" i="1"/>
  <c r="J30" i="1"/>
  <c r="I30" i="1"/>
  <c r="G30" i="1"/>
  <c r="E30" i="1"/>
  <c r="V29" i="1"/>
  <c r="U29" i="1"/>
  <c r="T29" i="1"/>
  <c r="Q29" i="1"/>
  <c r="R29" i="1" s="1"/>
  <c r="P29" i="1"/>
  <c r="K29" i="1"/>
  <c r="U28" i="1"/>
  <c r="V28" i="1" s="1"/>
  <c r="T28" i="1"/>
  <c r="P28" i="1"/>
  <c r="Q28" i="1" s="1"/>
  <c r="K28" i="1"/>
  <c r="U27" i="1"/>
  <c r="T27" i="1"/>
  <c r="V27" i="1" s="1"/>
  <c r="P27" i="1"/>
  <c r="Q27" i="1" s="1"/>
  <c r="K27" i="1"/>
  <c r="U26" i="1"/>
  <c r="U30" i="1" s="1"/>
  <c r="T26" i="1"/>
  <c r="T30" i="1" s="1"/>
  <c r="P26" i="1"/>
  <c r="P30" i="1" s="1"/>
  <c r="K26" i="1"/>
  <c r="K30" i="1" s="1"/>
  <c r="S23" i="1"/>
  <c r="O23" i="1"/>
  <c r="N23" i="1"/>
  <c r="M23" i="1"/>
  <c r="L23" i="1"/>
  <c r="J23" i="1"/>
  <c r="I23" i="1"/>
  <c r="G23" i="1"/>
  <c r="E23" i="1"/>
  <c r="V22" i="1"/>
  <c r="U22" i="1"/>
  <c r="T22" i="1"/>
  <c r="Q22" i="1"/>
  <c r="R22" i="1" s="1"/>
  <c r="P22" i="1"/>
  <c r="K22" i="1"/>
  <c r="U21" i="1"/>
  <c r="V21" i="1" s="1"/>
  <c r="T21" i="1"/>
  <c r="P21" i="1"/>
  <c r="Q21" i="1" s="1"/>
  <c r="K21" i="1"/>
  <c r="U20" i="1"/>
  <c r="T20" i="1"/>
  <c r="V20" i="1" s="1"/>
  <c r="P20" i="1"/>
  <c r="Q20" i="1" s="1"/>
  <c r="K20" i="1"/>
  <c r="U19" i="1"/>
  <c r="T19" i="1"/>
  <c r="V19" i="1" s="1"/>
  <c r="P19" i="1"/>
  <c r="Q19" i="1" s="1"/>
  <c r="R19" i="1" s="1"/>
  <c r="K19" i="1"/>
  <c r="V18" i="1"/>
  <c r="U18" i="1"/>
  <c r="T18" i="1"/>
  <c r="Q18" i="1"/>
  <c r="R18" i="1" s="1"/>
  <c r="P18" i="1"/>
  <c r="K18" i="1"/>
  <c r="U17" i="1"/>
  <c r="P17" i="1"/>
  <c r="Q17" i="1" s="1"/>
  <c r="E17" i="1"/>
  <c r="E69" i="1" s="1"/>
  <c r="U16" i="1"/>
  <c r="V16" i="1" s="1"/>
  <c r="T16" i="1"/>
  <c r="P16" i="1"/>
  <c r="Q16" i="1" s="1"/>
  <c r="K16" i="1"/>
  <c r="R16" i="1" s="1"/>
  <c r="U15" i="1"/>
  <c r="T15" i="1"/>
  <c r="V15" i="1" s="1"/>
  <c r="P15" i="1"/>
  <c r="Q15" i="1" s="1"/>
  <c r="K15" i="1"/>
  <c r="R15" i="1" s="1"/>
  <c r="U14" i="1"/>
  <c r="T14" i="1"/>
  <c r="V14" i="1" s="1"/>
  <c r="P14" i="1"/>
  <c r="Q14" i="1" s="1"/>
  <c r="R14" i="1" s="1"/>
  <c r="K14" i="1"/>
  <c r="V13" i="1"/>
  <c r="U13" i="1"/>
  <c r="T13" i="1"/>
  <c r="Q13" i="1"/>
  <c r="R13" i="1" s="1"/>
  <c r="P13" i="1"/>
  <c r="K13" i="1"/>
  <c r="U12" i="1"/>
  <c r="U23" i="1" s="1"/>
  <c r="T12" i="1"/>
  <c r="P12" i="1"/>
  <c r="P23" i="1" s="1"/>
  <c r="K12" i="1"/>
  <c r="S9" i="1"/>
  <c r="S67" i="1" s="1"/>
  <c r="P9" i="1"/>
  <c r="O9" i="1"/>
  <c r="O67" i="1" s="1"/>
  <c r="N9" i="1"/>
  <c r="N67" i="1" s="1"/>
  <c r="M9" i="1"/>
  <c r="L9" i="1"/>
  <c r="L67" i="1" s="1"/>
  <c r="J9" i="1"/>
  <c r="J67" i="1" s="1"/>
  <c r="I9" i="1"/>
  <c r="G9" i="1"/>
  <c r="G67" i="1" s="1"/>
  <c r="E9" i="1"/>
  <c r="E67" i="1" s="1"/>
  <c r="U8" i="1"/>
  <c r="U9" i="1" s="1"/>
  <c r="T8" i="1"/>
  <c r="V8" i="1" s="1"/>
  <c r="P8" i="1"/>
  <c r="Q8" i="1" s="1"/>
  <c r="K8" i="1"/>
  <c r="R8" i="1" s="1"/>
  <c r="U7" i="1"/>
  <c r="T7" i="1"/>
  <c r="V7" i="1" s="1"/>
  <c r="V9" i="1" s="1"/>
  <c r="P7" i="1"/>
  <c r="Q7" i="1" s="1"/>
  <c r="K7" i="1"/>
  <c r="K9" i="1" s="1"/>
  <c r="T23" i="2" l="1"/>
  <c r="F69" i="2"/>
  <c r="E70" i="2"/>
  <c r="F70" i="2" s="1"/>
  <c r="U9" i="2"/>
  <c r="V7" i="2"/>
  <c r="V9" i="2" s="1"/>
  <c r="R28" i="2"/>
  <c r="R29" i="2"/>
  <c r="Q30" i="2"/>
  <c r="R49" i="2"/>
  <c r="I67" i="2"/>
  <c r="R14" i="2"/>
  <c r="R17" i="2"/>
  <c r="R18" i="2"/>
  <c r="R34" i="2"/>
  <c r="R51" i="2" s="1"/>
  <c r="Q51" i="2"/>
  <c r="V36" i="2"/>
  <c r="V51" i="2" s="1"/>
  <c r="T51" i="2"/>
  <c r="P51" i="2"/>
  <c r="Q7" i="2"/>
  <c r="Q9" i="2" s="1"/>
  <c r="P9" i="2"/>
  <c r="R30" i="2"/>
  <c r="U30" i="2"/>
  <c r="U51" i="2"/>
  <c r="T64" i="2"/>
  <c r="Q54" i="2"/>
  <c r="V54" i="2"/>
  <c r="Q13" i="2"/>
  <c r="Q23" i="2" s="1"/>
  <c r="V12" i="2"/>
  <c r="V23" i="2" s="1"/>
  <c r="V27" i="2"/>
  <c r="V30" i="2" s="1"/>
  <c r="K55" i="2"/>
  <c r="T55" i="2"/>
  <c r="E60" i="2"/>
  <c r="E67" i="2" s="1"/>
  <c r="R63" i="2"/>
  <c r="R64" i="2" s="1"/>
  <c r="R60" i="1"/>
  <c r="U67" i="1"/>
  <c r="R57" i="1"/>
  <c r="R58" i="1"/>
  <c r="E70" i="1"/>
  <c r="F70" i="1" s="1"/>
  <c r="F69" i="1"/>
  <c r="R27" i="1"/>
  <c r="R28" i="1"/>
  <c r="R44" i="1"/>
  <c r="R59" i="1"/>
  <c r="Q9" i="1"/>
  <c r="R7" i="1"/>
  <c r="R9" i="1" s="1"/>
  <c r="R20" i="1"/>
  <c r="R21" i="1"/>
  <c r="R35" i="1"/>
  <c r="R51" i="1" s="1"/>
  <c r="R36" i="1"/>
  <c r="R39" i="1"/>
  <c r="R40" i="1"/>
  <c r="V60" i="1"/>
  <c r="U51" i="1"/>
  <c r="P60" i="1"/>
  <c r="P67" i="1" s="1"/>
  <c r="V12" i="1"/>
  <c r="K17" i="1"/>
  <c r="R17" i="1" s="1"/>
  <c r="T17" i="1"/>
  <c r="V17" i="1" s="1"/>
  <c r="Q26" i="1"/>
  <c r="V26" i="1"/>
  <c r="V30" i="1" s="1"/>
  <c r="V34" i="1"/>
  <c r="V51" i="1" s="1"/>
  <c r="P64" i="1"/>
  <c r="T64" i="1"/>
  <c r="Q60" i="1"/>
  <c r="T9" i="1"/>
  <c r="T60" i="1"/>
  <c r="Q12" i="1"/>
  <c r="Q23" i="1" s="1"/>
  <c r="R63" i="1"/>
  <c r="R64" i="1" s="1"/>
  <c r="R13" i="2" l="1"/>
  <c r="R23" i="2" s="1"/>
  <c r="F71" i="2"/>
  <c r="Q60" i="2"/>
  <c r="Q67" i="2" s="1"/>
  <c r="R54" i="2"/>
  <c r="T60" i="2"/>
  <c r="T67" i="2" s="1"/>
  <c r="V55" i="2"/>
  <c r="P67" i="2"/>
  <c r="R55" i="2"/>
  <c r="K60" i="2"/>
  <c r="K67" i="2" s="1"/>
  <c r="V60" i="2"/>
  <c r="V67" i="2" s="1"/>
  <c r="R7" i="2"/>
  <c r="R9" i="2" s="1"/>
  <c r="U67" i="2"/>
  <c r="R26" i="1"/>
  <c r="R30" i="1" s="1"/>
  <c r="Q30" i="1"/>
  <c r="Q67" i="1" s="1"/>
  <c r="K23" i="1"/>
  <c r="K67" i="1" s="1"/>
  <c r="T23" i="1"/>
  <c r="R12" i="1"/>
  <c r="R23" i="1" s="1"/>
  <c r="R67" i="1" s="1"/>
  <c r="T67" i="1"/>
  <c r="V23" i="1"/>
  <c r="V67" i="1" s="1"/>
  <c r="F71" i="1"/>
  <c r="R60" i="2" l="1"/>
  <c r="R67" i="2" s="1"/>
</calcChain>
</file>

<file path=xl/sharedStrings.xml><?xml version="1.0" encoding="utf-8"?>
<sst xmlns="http://schemas.openxmlformats.org/spreadsheetml/2006/main" count="346" uniqueCount="151">
  <si>
    <t>1RA ENERO   2020</t>
  </si>
  <si>
    <t>Código</t>
  </si>
  <si>
    <t>Empleado</t>
  </si>
  <si>
    <t>Nombramiento</t>
  </si>
  <si>
    <t>Sueldo</t>
  </si>
  <si>
    <t>DIAS LABORADOS</t>
  </si>
  <si>
    <t xml:space="preserve">PRESTAMO PENSIONES </t>
  </si>
  <si>
    <t xml:space="preserve">DEVOLUCION </t>
  </si>
  <si>
    <t xml:space="preserve">DESCUENTO FALTAS Y RETARDOS  </t>
  </si>
  <si>
    <t>DEVOLUCION RETROACTIVA DE APORTACION A PENSIONES</t>
  </si>
  <si>
    <t>*TOTAL* *PERCEPCIONES*</t>
  </si>
  <si>
    <t>Subsidio al empleo</t>
  </si>
  <si>
    <t xml:space="preserve">I.S.R. </t>
  </si>
  <si>
    <t>I.S.R. (sp)</t>
  </si>
  <si>
    <t xml:space="preserve">AJUSTE AL NETO </t>
  </si>
  <si>
    <t>Pensiones del Estado</t>
  </si>
  <si>
    <t>*TOTAL* *DEDUCCIONES*</t>
  </si>
  <si>
    <t>*NETO A PAGAR*</t>
  </si>
  <si>
    <t>IMSS PATRONAL</t>
  </si>
  <si>
    <t>CUOTAS A  PENSIONES  (IPEJAL 11.5% MAS 6.0% ADICIONAL)</t>
  </si>
  <si>
    <t>SEDAR PAT. PENSIONES DEL ESTADO</t>
  </si>
  <si>
    <t>*OBLIGACIONES PATRONALES*</t>
  </si>
  <si>
    <t>DEPARTAMENTO 1</t>
  </si>
  <si>
    <t>DIRECCION GENERAL</t>
  </si>
  <si>
    <t>DG01</t>
  </si>
  <si>
    <t>Méndez González Gabriela Elizabeth</t>
  </si>
  <si>
    <t>Directora General</t>
  </si>
  <si>
    <t>DG02</t>
  </si>
  <si>
    <t>Lopez Aranda Lisette Amparo</t>
  </si>
  <si>
    <t>Asistente de Dirección</t>
  </si>
  <si>
    <t>TOTAL DEPARTAMENTO</t>
  </si>
  <si>
    <t>DEPARTAMENTO 2</t>
  </si>
  <si>
    <t>JEFATURA ADMINISTRATIVA</t>
  </si>
  <si>
    <t>JA04</t>
  </si>
  <si>
    <t xml:space="preserve">Loera Gonzalez Gabriela Marisol </t>
  </si>
  <si>
    <t>Jefe de Departamento</t>
  </si>
  <si>
    <t>JA05</t>
  </si>
  <si>
    <t>Pamela de Jesus Chavez Paz</t>
  </si>
  <si>
    <t>Abogado</t>
  </si>
  <si>
    <t>JA06</t>
  </si>
  <si>
    <t>Sanchez Garcia Jeronimo</t>
  </si>
  <si>
    <t xml:space="preserve">Contador </t>
  </si>
  <si>
    <t>JA07</t>
  </si>
  <si>
    <t>Neri Ruiz Pedro</t>
  </si>
  <si>
    <t>Coordinador (administrativo)</t>
  </si>
  <si>
    <t>JA08</t>
  </si>
  <si>
    <t>Martínez Ibarra José de Jesús</t>
  </si>
  <si>
    <t xml:space="preserve">Conserje </t>
  </si>
  <si>
    <t>JA10</t>
  </si>
  <si>
    <t>Zúñiga Reynaga Yolanda</t>
  </si>
  <si>
    <t>Auxiliar General</t>
  </si>
  <si>
    <t>JA11</t>
  </si>
  <si>
    <t>Silva Díaz Angélica Araceli</t>
  </si>
  <si>
    <t xml:space="preserve">Intendente </t>
  </si>
  <si>
    <t>JA12</t>
  </si>
  <si>
    <t>Vacante</t>
  </si>
  <si>
    <t>JA39</t>
  </si>
  <si>
    <t xml:space="preserve">Rios Ramos Dulce Maria Paulina </t>
  </si>
  <si>
    <t xml:space="preserve">Recepcionista </t>
  </si>
  <si>
    <t>JA40</t>
  </si>
  <si>
    <t xml:space="preserve">Perez Gonzalez Maria Laura </t>
  </si>
  <si>
    <t>JA41</t>
  </si>
  <si>
    <t xml:space="preserve">Nieves Servin Diego Alberto </t>
  </si>
  <si>
    <t>Auxiliar de Servicios Generales</t>
  </si>
  <si>
    <t>DEPARTAMENTO 4</t>
  </si>
  <si>
    <t>AREA MEDICA Y FISICA</t>
  </si>
  <si>
    <t>AM13</t>
  </si>
  <si>
    <t>Alatorre Rea Walter</t>
  </si>
  <si>
    <t>Medico</t>
  </si>
  <si>
    <t>AF12</t>
  </si>
  <si>
    <t>Chavez Martinez Elba Roxana</t>
  </si>
  <si>
    <t>Terapeuta Fisico</t>
  </si>
  <si>
    <t>AF14</t>
  </si>
  <si>
    <t>Arriaga Gómez Mariana</t>
  </si>
  <si>
    <t>Terapeuta (DM)</t>
  </si>
  <si>
    <t>AF15</t>
  </si>
  <si>
    <t>Olivares Morales Maria Ursula</t>
  </si>
  <si>
    <t>DEPARTAMENTO 5</t>
  </si>
  <si>
    <t>AREA ESPECIALIDADES</t>
  </si>
  <si>
    <t>AE16</t>
  </si>
  <si>
    <t>Terapeuta  (DI)</t>
  </si>
  <si>
    <t>Cantera Ramirez Ana Elizabeth</t>
  </si>
  <si>
    <t>Terapeuta (DI)</t>
  </si>
  <si>
    <t>AE17</t>
  </si>
  <si>
    <t>Rivas Tejeda Carlos Alberto</t>
  </si>
  <si>
    <t>AE18</t>
  </si>
  <si>
    <t>Marquez Martin del Campo Daniela</t>
  </si>
  <si>
    <t xml:space="preserve">Coordinador Especialidades </t>
  </si>
  <si>
    <t>AT27</t>
  </si>
  <si>
    <t>Alvaro Oropeza Anabel</t>
  </si>
  <si>
    <t>Terapeuta  (DM)</t>
  </si>
  <si>
    <t>AE20</t>
  </si>
  <si>
    <t>Plascencia González Paola Viridiana</t>
  </si>
  <si>
    <t>Psicólogo</t>
  </si>
  <si>
    <t>AE21</t>
  </si>
  <si>
    <t>González Cruz Fabiola</t>
  </si>
  <si>
    <t>AE22</t>
  </si>
  <si>
    <t xml:space="preserve">Neri Garcia Criselda </t>
  </si>
  <si>
    <t>AE23</t>
  </si>
  <si>
    <t>Flores Orozco Carolina</t>
  </si>
  <si>
    <t>Terapeuta (A y L)</t>
  </si>
  <si>
    <t>AE24</t>
  </si>
  <si>
    <t>Ortiz Anguiano Nélida Guadalupe</t>
  </si>
  <si>
    <t>AE25</t>
  </si>
  <si>
    <t>Reyes Vazquez Karla Rosalia Nashiely</t>
  </si>
  <si>
    <t>Trabajador Social</t>
  </si>
  <si>
    <t>AE26</t>
  </si>
  <si>
    <t>Navarro Sarabia Diana Cristina</t>
  </si>
  <si>
    <t>AE30</t>
  </si>
  <si>
    <t>González Angulo Karla Angélica</t>
  </si>
  <si>
    <t xml:space="preserve">Terapeuta </t>
  </si>
  <si>
    <t>AE31</t>
  </si>
  <si>
    <t>Villegas Ramirez Iyari</t>
  </si>
  <si>
    <t>AE32</t>
  </si>
  <si>
    <t>Montero Jauregui Maribel</t>
  </si>
  <si>
    <t>AE36</t>
  </si>
  <si>
    <t>Gutierrez Rodriguez Pamela Areli</t>
  </si>
  <si>
    <t>AE37</t>
  </si>
  <si>
    <t xml:space="preserve">Garcia Guzman Jorge Daniel </t>
  </si>
  <si>
    <t>AE38</t>
  </si>
  <si>
    <t xml:space="preserve">Tabares Renteria Jovanny Gabriel </t>
  </si>
  <si>
    <t>Monitor</t>
  </si>
  <si>
    <t>DEPARTAMENTO 6</t>
  </si>
  <si>
    <t>AREA TALLERES</t>
  </si>
  <si>
    <t>AE19</t>
  </si>
  <si>
    <t>De Anda Vargas Jessica Elizabeth</t>
  </si>
  <si>
    <t>Coordinadora Talleres</t>
  </si>
  <si>
    <t>AT28</t>
  </si>
  <si>
    <t>Ruiz Castorena Adriana Margarita</t>
  </si>
  <si>
    <t>AT29</t>
  </si>
  <si>
    <t>Rodriguez Mendez Elizabeth</t>
  </si>
  <si>
    <t xml:space="preserve">   </t>
  </si>
  <si>
    <t>AT33</t>
  </si>
  <si>
    <t xml:space="preserve">Reyes Nava Vanessa Gabriela </t>
  </si>
  <si>
    <t xml:space="preserve">Especialista en Terapia de Desarrollo de Habilidades </t>
  </si>
  <si>
    <t>AT34</t>
  </si>
  <si>
    <t>Bañuelos Estrada Cinthya Mayela</t>
  </si>
  <si>
    <t>AT35</t>
  </si>
  <si>
    <t>Ledezma Valdivia Martin</t>
  </si>
  <si>
    <t>DEPARTAMENTO 7</t>
  </si>
  <si>
    <t>JEFATURA DE OPERACIÓN</t>
  </si>
  <si>
    <t>JO03</t>
  </si>
  <si>
    <t xml:space="preserve">Marisol Valdez Becerra </t>
  </si>
  <si>
    <t>TOTALES</t>
  </si>
  <si>
    <t>Base para aportacion a pensiones</t>
  </si>
  <si>
    <t>Base para aportacion a vivienda</t>
  </si>
  <si>
    <t>JERONIMO SANCHEZ GARCIA</t>
  </si>
  <si>
    <t xml:space="preserve">GABRIELA MARISOL LOERA GONZALEZ </t>
  </si>
  <si>
    <t>Contador</t>
  </si>
  <si>
    <t>Jefatura Administrativa</t>
  </si>
  <si>
    <t>2DA ENERO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</si>
</sst>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4E0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 tint="-0.249977111117893"/>
      </bottom>
      <diagonal/>
    </border>
    <border>
      <left style="thin">
        <color rgb="FFFF0000"/>
      </left>
      <right style="thin">
        <color rgb="FFFF0000"/>
      </right>
      <top style="thin">
        <color theme="5" tint="-0.249977111117893"/>
      </top>
      <bottom style="thin">
        <color rgb="FFFF0000"/>
      </bottom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/>
      <top style="thin">
        <color theme="5" tint="-0.249977111117893"/>
      </top>
      <bottom style="thin">
        <color theme="5" tint="-0.249977111117893"/>
      </bottom>
      <diagonal/>
    </border>
    <border>
      <left style="thin">
        <color rgb="FFFF0000"/>
      </left>
      <right/>
      <top style="thin">
        <color rgb="FF0000FD"/>
      </top>
      <bottom/>
      <diagonal/>
    </border>
    <border>
      <left style="thin">
        <color rgb="FFFF0000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/>
      <diagonal/>
    </border>
    <border>
      <left style="thin">
        <color rgb="FFFF0000"/>
      </left>
      <right style="thin">
        <color rgb="FFFF0000"/>
      </right>
      <top style="thin">
        <color rgb="FF0000FD"/>
      </top>
      <bottom style="thin">
        <color rgb="FFFF0000"/>
      </bottom>
      <diagonal/>
    </border>
    <border>
      <left/>
      <right/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2" xfId="0" applyFont="1" applyBorder="1"/>
    <xf numFmtId="4" fontId="2" fillId="0" borderId="10" xfId="0" applyNumberFormat="1" applyFont="1" applyBorder="1"/>
    <xf numFmtId="4" fontId="2" fillId="0" borderId="12" xfId="0" applyNumberFormat="1" applyFont="1" applyBorder="1"/>
    <xf numFmtId="0" fontId="2" fillId="0" borderId="0" xfId="0" applyFont="1" applyAlignment="1">
      <alignment horizontal="center"/>
    </xf>
    <xf numFmtId="4" fontId="2" fillId="3" borderId="0" xfId="0" applyNumberFormat="1" applyFont="1" applyFill="1"/>
    <xf numFmtId="4" fontId="2" fillId="4" borderId="0" xfId="0" applyNumberFormat="1" applyFont="1" applyFill="1"/>
    <xf numFmtId="4" fontId="9" fillId="5" borderId="0" xfId="0" applyNumberFormat="1" applyFont="1" applyFill="1"/>
    <xf numFmtId="2" fontId="0" fillId="0" borderId="0" xfId="0" applyNumberFormat="1"/>
    <xf numFmtId="2" fontId="2" fillId="6" borderId="0" xfId="0" applyNumberFormat="1" applyFont="1" applyFill="1"/>
    <xf numFmtId="44" fontId="2" fillId="4" borderId="0" xfId="0" applyNumberFormat="1" applyFont="1" applyFill="1"/>
    <xf numFmtId="4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44" fontId="13" fillId="7" borderId="0" xfId="1" applyFont="1" applyFill="1"/>
    <xf numFmtId="4" fontId="14" fillId="0" borderId="0" xfId="0" applyNumberFormat="1" applyFont="1"/>
    <xf numFmtId="4" fontId="10" fillId="0" borderId="0" xfId="1" applyNumberFormat="1" applyFont="1" applyAlignment="1">
      <alignment horizontal="center"/>
    </xf>
    <xf numFmtId="4" fontId="2" fillId="0" borderId="0" xfId="1" applyNumberFormat="1" applyFont="1"/>
    <xf numFmtId="4" fontId="2" fillId="8" borderId="0" xfId="0" applyNumberFormat="1" applyFont="1" applyFill="1"/>
    <xf numFmtId="2" fontId="2" fillId="0" borderId="0" xfId="0" applyNumberFormat="1" applyFont="1"/>
    <xf numFmtId="4" fontId="2" fillId="6" borderId="0" xfId="0" applyNumberFormat="1" applyFont="1" applyFill="1"/>
    <xf numFmtId="4" fontId="9" fillId="9" borderId="0" xfId="0" applyNumberFormat="1" applyFont="1" applyFill="1"/>
    <xf numFmtId="4" fontId="15" fillId="8" borderId="0" xfId="0" applyNumberFormat="1" applyFont="1" applyFill="1"/>
    <xf numFmtId="4" fontId="16" fillId="5" borderId="0" xfId="0" applyNumberFormat="1" applyFont="1" applyFill="1"/>
    <xf numFmtId="4" fontId="9" fillId="4" borderId="0" xfId="0" applyNumberFormat="1" applyFont="1" applyFill="1"/>
    <xf numFmtId="0" fontId="0" fillId="0" borderId="0" xfId="0" applyAlignment="1">
      <alignment wrapText="1"/>
    </xf>
    <xf numFmtId="4" fontId="17" fillId="0" borderId="0" xfId="1" applyNumberFormat="1" applyFont="1"/>
    <xf numFmtId="4" fontId="4" fillId="0" borderId="0" xfId="1" applyNumberFormat="1" applyFont="1"/>
    <xf numFmtId="44" fontId="17" fillId="0" borderId="0" xfId="1" applyFont="1"/>
    <xf numFmtId="0" fontId="14" fillId="0" borderId="0" xfId="0" applyFont="1"/>
    <xf numFmtId="0" fontId="13" fillId="0" borderId="0" xfId="0" applyFont="1" applyAlignment="1">
      <alignment horizontal="right"/>
    </xf>
    <xf numFmtId="4" fontId="13" fillId="0" borderId="0" xfId="0" applyNumberFormat="1" applyFont="1"/>
    <xf numFmtId="4" fontId="13" fillId="10" borderId="0" xfId="0" applyNumberFormat="1" applyFont="1" applyFill="1"/>
    <xf numFmtId="4" fontId="13" fillId="3" borderId="13" xfId="0" applyNumberFormat="1" applyFont="1" applyFill="1" applyBorder="1"/>
    <xf numFmtId="4" fontId="18" fillId="0" borderId="0" xfId="0" applyNumberFormat="1" applyFont="1"/>
    <xf numFmtId="4" fontId="13" fillId="4" borderId="13" xfId="0" applyNumberFormat="1" applyFont="1" applyFill="1" applyBorder="1"/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1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3</xdr:col>
      <xdr:colOff>129837</xdr:colOff>
      <xdr:row>4</xdr:row>
      <xdr:rowOff>33057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E5F1F7-80E4-475C-A680-4A505BE05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182256</xdr:colOff>
      <xdr:row>0</xdr:row>
      <xdr:rowOff>0</xdr:rowOff>
    </xdr:from>
    <xdr:to>
      <xdr:col>3</xdr:col>
      <xdr:colOff>129837</xdr:colOff>
      <xdr:row>4</xdr:row>
      <xdr:rowOff>33057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F7DE6-DF28-4C9F-B297-1420FE0E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8006" y="0"/>
          <a:ext cx="1623981" cy="756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91788-BDBF-4DBD-8C8F-D4BDB9C13D9D}">
  <dimension ref="A1:V80"/>
  <sheetViews>
    <sheetView workbookViewId="0">
      <selection sqref="A1:V80"/>
    </sheetView>
  </sheetViews>
  <sheetFormatPr baseColWidth="10" defaultRowHeight="14.25" x14ac:dyDescent="0.2"/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</row>
    <row r="2" spans="1:2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1"/>
      <c r="V2" s="1"/>
    </row>
    <row r="3" spans="1:22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  <c r="U3" s="1"/>
      <c r="V3" s="1"/>
    </row>
    <row r="4" spans="1:22" ht="18.75" x14ac:dyDescent="0.25">
      <c r="A4" s="1"/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56.25" x14ac:dyDescent="0.2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9" t="s">
        <v>9</v>
      </c>
      <c r="K5" s="9" t="s">
        <v>10</v>
      </c>
      <c r="L5" s="15" t="s">
        <v>11</v>
      </c>
      <c r="M5" s="11" t="s">
        <v>12</v>
      </c>
      <c r="N5" s="11" t="s">
        <v>13</v>
      </c>
      <c r="O5" s="16" t="s">
        <v>14</v>
      </c>
      <c r="P5" s="17" t="s">
        <v>15</v>
      </c>
      <c r="Q5" s="18" t="s">
        <v>16</v>
      </c>
      <c r="R5" s="19" t="s">
        <v>17</v>
      </c>
      <c r="S5" s="15" t="s">
        <v>18</v>
      </c>
      <c r="T5" s="15" t="s">
        <v>19</v>
      </c>
      <c r="U5" s="20" t="s">
        <v>20</v>
      </c>
      <c r="V5" s="20" t="s">
        <v>21</v>
      </c>
    </row>
    <row r="6" spans="1:22" ht="15.75" x14ac:dyDescent="0.25">
      <c r="A6" s="1"/>
      <c r="B6" s="21" t="s">
        <v>22</v>
      </c>
      <c r="C6" s="22" t="s">
        <v>23</v>
      </c>
      <c r="D6" s="22"/>
      <c r="E6" s="23"/>
      <c r="F6" s="3"/>
      <c r="G6" s="24"/>
      <c r="H6" s="3"/>
      <c r="I6" s="23"/>
      <c r="J6" s="23"/>
      <c r="K6" s="23"/>
      <c r="L6" s="3"/>
      <c r="M6" s="3"/>
      <c r="N6" s="3"/>
      <c r="O6" s="23"/>
      <c r="P6" s="3"/>
      <c r="Q6" s="23"/>
      <c r="R6" s="4"/>
      <c r="S6" s="1"/>
      <c r="T6" s="1"/>
      <c r="U6" s="1"/>
      <c r="V6" s="1"/>
    </row>
    <row r="7" spans="1:22" ht="21" x14ac:dyDescent="0.35">
      <c r="A7" s="1"/>
      <c r="B7" s="1" t="s">
        <v>24</v>
      </c>
      <c r="C7" s="2" t="s">
        <v>25</v>
      </c>
      <c r="D7" s="1" t="s">
        <v>26</v>
      </c>
      <c r="E7" s="3">
        <v>20239.82</v>
      </c>
      <c r="F7" s="25">
        <v>15</v>
      </c>
      <c r="G7" s="26">
        <v>5036</v>
      </c>
      <c r="H7" s="3"/>
      <c r="I7" s="3"/>
      <c r="J7" s="3"/>
      <c r="K7" s="3">
        <f>E7+-I7</f>
        <v>20239.82</v>
      </c>
      <c r="L7" s="3">
        <v>0</v>
      </c>
      <c r="M7" s="3"/>
      <c r="N7" s="3">
        <v>3954.88</v>
      </c>
      <c r="O7" s="3">
        <v>-0.04</v>
      </c>
      <c r="P7" s="27">
        <f>ROUND(E7*0.115,2)</f>
        <v>2327.58</v>
      </c>
      <c r="Q7" s="3">
        <f>SUM(N7:P7)+G7</f>
        <v>11318.42</v>
      </c>
      <c r="R7" s="28">
        <f>K7-Q7</f>
        <v>8921.4</v>
      </c>
      <c r="S7" s="29">
        <v>874.75</v>
      </c>
      <c r="T7" s="3">
        <f>+E7*17.5%+E7*3%</f>
        <v>4149.1630999999998</v>
      </c>
      <c r="U7" s="30">
        <f>ROUND(+E7*2%,2)</f>
        <v>404.8</v>
      </c>
      <c r="V7" s="31">
        <f>SUM(S7:U7)</f>
        <v>5428.7130999999999</v>
      </c>
    </row>
    <row r="8" spans="1:22" ht="21" x14ac:dyDescent="0.35">
      <c r="A8" s="1"/>
      <c r="B8" s="1" t="s">
        <v>27</v>
      </c>
      <c r="C8" s="2" t="s">
        <v>28</v>
      </c>
      <c r="D8" s="1" t="s">
        <v>29</v>
      </c>
      <c r="E8" s="3">
        <v>6497.4</v>
      </c>
      <c r="F8" s="25">
        <v>15</v>
      </c>
      <c r="G8" s="3"/>
      <c r="H8" s="3"/>
      <c r="I8" s="32"/>
      <c r="J8" s="3"/>
      <c r="K8" s="3">
        <f>E8+-I8</f>
        <v>6497.4</v>
      </c>
      <c r="L8" s="3">
        <v>0</v>
      </c>
      <c r="M8" s="3"/>
      <c r="N8" s="3">
        <v>749.59</v>
      </c>
      <c r="O8" s="3">
        <v>0.01</v>
      </c>
      <c r="P8" s="27">
        <f>ROUND(E8*0.115,2)</f>
        <v>747.2</v>
      </c>
      <c r="Q8" s="3">
        <f>SUM(N8:P8)+G8</f>
        <v>1496.8000000000002</v>
      </c>
      <c r="R8" s="28">
        <f>K8-Q8</f>
        <v>5000.5999999999995</v>
      </c>
      <c r="S8" s="29">
        <v>486.99</v>
      </c>
      <c r="T8" s="3">
        <f>+E8*17.5%+E8*3%</f>
        <v>1331.9669999999999</v>
      </c>
      <c r="U8" s="30">
        <f>ROUND(+E8*2%,2)</f>
        <v>129.94999999999999</v>
      </c>
      <c r="V8" s="31">
        <f>SUM(S8:U8)</f>
        <v>1948.9069999999999</v>
      </c>
    </row>
    <row r="9" spans="1:22" ht="18.75" x14ac:dyDescent="0.3">
      <c r="A9" s="1"/>
      <c r="B9" s="33" t="s">
        <v>30</v>
      </c>
      <c r="C9" s="34"/>
      <c r="D9" s="35"/>
      <c r="E9" s="36">
        <f>SUM(E7:E8)</f>
        <v>26737.22</v>
      </c>
      <c r="F9" s="36"/>
      <c r="G9" s="36">
        <f>+G8+G7</f>
        <v>5036</v>
      </c>
      <c r="H9" s="36"/>
      <c r="I9" s="36">
        <f t="shared" ref="I9:J9" si="0">SUM(I7:I8)</f>
        <v>0</v>
      </c>
      <c r="J9" s="36">
        <f t="shared" si="0"/>
        <v>0</v>
      </c>
      <c r="K9" s="36">
        <f>SUM(K7:K8)</f>
        <v>26737.22</v>
      </c>
      <c r="L9" s="36">
        <f t="shared" ref="L9:V9" si="1">SUM(L7:L8)</f>
        <v>0</v>
      </c>
      <c r="M9" s="36">
        <f t="shared" si="1"/>
        <v>0</v>
      </c>
      <c r="N9" s="36">
        <f t="shared" si="1"/>
        <v>4704.47</v>
      </c>
      <c r="O9" s="36">
        <f t="shared" si="1"/>
        <v>-0.03</v>
      </c>
      <c r="P9" s="36">
        <f>SUM(P7:P8)</f>
        <v>3074.7799999999997</v>
      </c>
      <c r="Q9" s="36">
        <f t="shared" si="1"/>
        <v>12815.220000000001</v>
      </c>
      <c r="R9" s="36">
        <f>SUM(R7:R8)</f>
        <v>13922</v>
      </c>
      <c r="S9" s="36">
        <f t="shared" si="1"/>
        <v>1361.74</v>
      </c>
      <c r="T9" s="36">
        <f t="shared" si="1"/>
        <v>5481.1300999999994</v>
      </c>
      <c r="U9" s="36">
        <f t="shared" si="1"/>
        <v>534.75</v>
      </c>
      <c r="V9" s="36">
        <f t="shared" si="1"/>
        <v>7377.6201000000001</v>
      </c>
    </row>
    <row r="10" spans="1:22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7"/>
      <c r="S10" s="1"/>
      <c r="T10" s="1"/>
      <c r="U10" s="1"/>
      <c r="V10" s="1"/>
    </row>
    <row r="11" spans="1:22" ht="18.75" x14ac:dyDescent="0.3">
      <c r="A11" s="1"/>
      <c r="B11" s="21" t="s">
        <v>31</v>
      </c>
      <c r="C11" s="34" t="s">
        <v>32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7"/>
      <c r="S11" s="1"/>
      <c r="T11" s="1"/>
      <c r="U11" s="1"/>
      <c r="V11" s="1"/>
    </row>
    <row r="12" spans="1:22" ht="21" x14ac:dyDescent="0.35">
      <c r="A12" s="1"/>
      <c r="B12" s="1" t="s">
        <v>33</v>
      </c>
      <c r="C12" s="2" t="s">
        <v>34</v>
      </c>
      <c r="D12" s="1" t="s">
        <v>35</v>
      </c>
      <c r="E12" s="3">
        <v>13520</v>
      </c>
      <c r="F12" s="25">
        <v>15</v>
      </c>
      <c r="G12" s="26">
        <v>2535</v>
      </c>
      <c r="H12" s="3"/>
      <c r="I12" s="3"/>
      <c r="J12" s="3"/>
      <c r="K12" s="3">
        <f>E12+-I12</f>
        <v>13520</v>
      </c>
      <c r="L12" s="3">
        <v>0</v>
      </c>
      <c r="M12" s="3"/>
      <c r="N12" s="3">
        <v>2283.5500000000002</v>
      </c>
      <c r="O12" s="3">
        <v>-0.15</v>
      </c>
      <c r="P12" s="27">
        <f t="shared" ref="P12:P22" si="2">ROUND(E12*0.115,2)</f>
        <v>1554.8</v>
      </c>
      <c r="Q12" s="3">
        <f t="shared" ref="Q12:Q22" si="3">SUM(N12:P12)+G12</f>
        <v>6373.2</v>
      </c>
      <c r="R12" s="28">
        <f t="shared" ref="R12:R22" si="4">K12-Q12</f>
        <v>7146.8</v>
      </c>
      <c r="S12" s="29">
        <v>685.15</v>
      </c>
      <c r="T12" s="3">
        <f t="shared" ref="T12:T22" si="5">ROUND(+E12*17.5%,2)+ROUND(E12*3%,2)</f>
        <v>2771.6</v>
      </c>
      <c r="U12" s="30">
        <f t="shared" ref="U12:U22" si="6">ROUND(+E12*2%,2)</f>
        <v>270.39999999999998</v>
      </c>
      <c r="V12" s="31">
        <f t="shared" ref="V12:V22" si="7">SUM(S12:U12)</f>
        <v>3727.15</v>
      </c>
    </row>
    <row r="13" spans="1:22" ht="21" x14ac:dyDescent="0.35">
      <c r="A13" s="1"/>
      <c r="B13" s="1" t="s">
        <v>36</v>
      </c>
      <c r="C13" s="2" t="s">
        <v>37</v>
      </c>
      <c r="D13" s="1" t="s">
        <v>38</v>
      </c>
      <c r="E13" s="3">
        <v>7280.83</v>
      </c>
      <c r="F13" s="25">
        <v>15</v>
      </c>
      <c r="G13" s="3"/>
      <c r="H13" s="3"/>
      <c r="I13" s="38"/>
      <c r="J13" s="39"/>
      <c r="K13" s="3">
        <f t="shared" ref="K13:K22" si="8">E13+-I13</f>
        <v>7280.83</v>
      </c>
      <c r="L13" s="3">
        <v>0</v>
      </c>
      <c r="M13" s="3"/>
      <c r="N13" s="3">
        <v>916.97</v>
      </c>
      <c r="O13" s="3">
        <v>-0.04</v>
      </c>
      <c r="P13" s="27">
        <f t="shared" si="2"/>
        <v>837.3</v>
      </c>
      <c r="Q13" s="3">
        <f t="shared" si="3"/>
        <v>1754.23</v>
      </c>
      <c r="R13" s="28">
        <f t="shared" si="4"/>
        <v>5526.6</v>
      </c>
      <c r="S13" s="29">
        <v>509.11</v>
      </c>
      <c r="T13" s="3">
        <f t="shared" si="5"/>
        <v>1492.5700000000002</v>
      </c>
      <c r="U13" s="30">
        <f t="shared" si="6"/>
        <v>145.62</v>
      </c>
      <c r="V13" s="31">
        <f t="shared" si="7"/>
        <v>2147.3000000000002</v>
      </c>
    </row>
    <row r="14" spans="1:22" ht="21" x14ac:dyDescent="0.35">
      <c r="A14" s="1"/>
      <c r="B14" s="1" t="s">
        <v>39</v>
      </c>
      <c r="C14" s="2" t="s">
        <v>40</v>
      </c>
      <c r="D14" s="1" t="s">
        <v>41</v>
      </c>
      <c r="E14" s="3">
        <v>7280.83</v>
      </c>
      <c r="F14" s="25">
        <v>15</v>
      </c>
      <c r="G14" s="40"/>
      <c r="H14" s="3"/>
      <c r="I14" s="38"/>
      <c r="J14" s="39"/>
      <c r="K14" s="3">
        <f t="shared" si="8"/>
        <v>7280.83</v>
      </c>
      <c r="L14" s="3">
        <v>0</v>
      </c>
      <c r="M14" s="3"/>
      <c r="N14" s="3">
        <v>916.97</v>
      </c>
      <c r="O14" s="3">
        <v>-0.04</v>
      </c>
      <c r="P14" s="27">
        <f t="shared" si="2"/>
        <v>837.3</v>
      </c>
      <c r="Q14" s="3">
        <f t="shared" si="3"/>
        <v>1754.23</v>
      </c>
      <c r="R14" s="28">
        <f t="shared" si="4"/>
        <v>5526.6</v>
      </c>
      <c r="S14" s="29">
        <v>509.11</v>
      </c>
      <c r="T14" s="3">
        <f t="shared" si="5"/>
        <v>1492.5700000000002</v>
      </c>
      <c r="U14" s="30">
        <f t="shared" si="6"/>
        <v>145.62</v>
      </c>
      <c r="V14" s="31">
        <f t="shared" si="7"/>
        <v>2147.3000000000002</v>
      </c>
    </row>
    <row r="15" spans="1:22" ht="21" x14ac:dyDescent="0.35">
      <c r="A15" s="1"/>
      <c r="B15" s="1" t="s">
        <v>42</v>
      </c>
      <c r="C15" s="2" t="s">
        <v>43</v>
      </c>
      <c r="D15" s="1" t="s">
        <v>44</v>
      </c>
      <c r="E15" s="3">
        <v>7741.55</v>
      </c>
      <c r="F15" s="25">
        <v>15</v>
      </c>
      <c r="G15" s="3"/>
      <c r="H15" s="3"/>
      <c r="I15" s="38"/>
      <c r="J15" s="3"/>
      <c r="K15" s="3">
        <f t="shared" si="8"/>
        <v>7741.55</v>
      </c>
      <c r="L15" s="3">
        <v>0</v>
      </c>
      <c r="M15" s="3"/>
      <c r="N15" s="3">
        <v>1015.37</v>
      </c>
      <c r="O15" s="3">
        <v>0.1</v>
      </c>
      <c r="P15" s="27">
        <f t="shared" si="2"/>
        <v>890.28</v>
      </c>
      <c r="Q15" s="3">
        <f t="shared" si="3"/>
        <v>1905.75</v>
      </c>
      <c r="R15" s="28">
        <f t="shared" si="4"/>
        <v>5835.8</v>
      </c>
      <c r="S15" s="29">
        <v>522.1</v>
      </c>
      <c r="T15" s="3">
        <f t="shared" si="5"/>
        <v>1587.02</v>
      </c>
      <c r="U15" s="30">
        <f t="shared" si="6"/>
        <v>154.83000000000001</v>
      </c>
      <c r="V15" s="31">
        <f t="shared" si="7"/>
        <v>2263.9499999999998</v>
      </c>
    </row>
    <row r="16" spans="1:22" ht="21" x14ac:dyDescent="0.35">
      <c r="A16" s="1"/>
      <c r="B16" s="1" t="s">
        <v>45</v>
      </c>
      <c r="C16" s="2" t="s">
        <v>46</v>
      </c>
      <c r="D16" s="1" t="s">
        <v>47</v>
      </c>
      <c r="E16" s="3">
        <v>5115.1000000000004</v>
      </c>
      <c r="F16" s="25">
        <v>15</v>
      </c>
      <c r="G16" s="26">
        <v>2558</v>
      </c>
      <c r="H16" s="3"/>
      <c r="I16" s="38"/>
      <c r="J16" s="3"/>
      <c r="K16" s="3">
        <f t="shared" si="8"/>
        <v>5115.1000000000004</v>
      </c>
      <c r="L16" s="3">
        <v>0</v>
      </c>
      <c r="M16" s="3"/>
      <c r="N16" s="3">
        <v>482.27</v>
      </c>
      <c r="O16" s="3">
        <v>-0.01</v>
      </c>
      <c r="P16" s="27">
        <f t="shared" si="2"/>
        <v>588.24</v>
      </c>
      <c r="Q16" s="3">
        <f t="shared" si="3"/>
        <v>3628.5</v>
      </c>
      <c r="R16" s="28">
        <f t="shared" si="4"/>
        <v>1486.6000000000004</v>
      </c>
      <c r="S16" s="29">
        <v>448</v>
      </c>
      <c r="T16" s="3">
        <f t="shared" si="5"/>
        <v>1048.5899999999999</v>
      </c>
      <c r="U16" s="30">
        <f t="shared" si="6"/>
        <v>102.3</v>
      </c>
      <c r="V16" s="31">
        <f t="shared" si="7"/>
        <v>1598.8899999999999</v>
      </c>
    </row>
    <row r="17" spans="1:22" ht="21" x14ac:dyDescent="0.35">
      <c r="A17" s="1"/>
      <c r="B17" s="1" t="s">
        <v>48</v>
      </c>
      <c r="C17" s="2" t="s">
        <v>49</v>
      </c>
      <c r="D17" s="1" t="s">
        <v>50</v>
      </c>
      <c r="E17" s="3">
        <f>4532.5/15*14</f>
        <v>4230.3333333333339</v>
      </c>
      <c r="F17" s="25">
        <v>14</v>
      </c>
      <c r="G17" s="26">
        <v>2267.08</v>
      </c>
      <c r="H17" s="3"/>
      <c r="I17" s="32"/>
      <c r="J17" s="3"/>
      <c r="K17" s="3">
        <f t="shared" si="8"/>
        <v>4230.3333333333339</v>
      </c>
      <c r="L17" s="3"/>
      <c r="M17" s="3"/>
      <c r="N17" s="3">
        <v>338.92</v>
      </c>
      <c r="O17" s="3">
        <v>0.04</v>
      </c>
      <c r="P17" s="27">
        <f t="shared" si="2"/>
        <v>486.49</v>
      </c>
      <c r="Q17" s="3">
        <f t="shared" si="3"/>
        <v>3092.5299999999997</v>
      </c>
      <c r="R17" s="28">
        <f t="shared" si="4"/>
        <v>1137.8033333333342</v>
      </c>
      <c r="S17" s="29">
        <v>433.79</v>
      </c>
      <c r="T17" s="3">
        <f t="shared" si="5"/>
        <v>867.21999999999991</v>
      </c>
      <c r="U17" s="30">
        <f t="shared" si="6"/>
        <v>84.61</v>
      </c>
      <c r="V17" s="31">
        <f t="shared" si="7"/>
        <v>1385.62</v>
      </c>
    </row>
    <row r="18" spans="1:22" ht="21" x14ac:dyDescent="0.35">
      <c r="A18" s="1"/>
      <c r="B18" s="1" t="s">
        <v>51</v>
      </c>
      <c r="C18" s="2" t="s">
        <v>52</v>
      </c>
      <c r="D18" s="1" t="s">
        <v>53</v>
      </c>
      <c r="E18" s="3">
        <v>5115.1000000000004</v>
      </c>
      <c r="F18" s="25">
        <v>15</v>
      </c>
      <c r="G18" s="40"/>
      <c r="H18" s="32"/>
      <c r="I18" s="38"/>
      <c r="J18" s="3"/>
      <c r="K18" s="3">
        <f t="shared" si="8"/>
        <v>5115.1000000000004</v>
      </c>
      <c r="L18" s="3"/>
      <c r="M18" s="3"/>
      <c r="N18" s="3">
        <v>482.27</v>
      </c>
      <c r="O18" s="3">
        <v>-0.21</v>
      </c>
      <c r="P18" s="27">
        <f t="shared" si="2"/>
        <v>588.24</v>
      </c>
      <c r="Q18" s="3">
        <f t="shared" si="3"/>
        <v>1070.3</v>
      </c>
      <c r="R18" s="28">
        <f t="shared" si="4"/>
        <v>4044.8</v>
      </c>
      <c r="S18" s="29">
        <v>448</v>
      </c>
      <c r="T18" s="3">
        <f t="shared" si="5"/>
        <v>1048.5899999999999</v>
      </c>
      <c r="U18" s="30">
        <f t="shared" si="6"/>
        <v>102.3</v>
      </c>
      <c r="V18" s="31">
        <f t="shared" si="7"/>
        <v>1598.8899999999999</v>
      </c>
    </row>
    <row r="19" spans="1:22" ht="21" x14ac:dyDescent="0.35">
      <c r="A19" s="1"/>
      <c r="B19" t="s">
        <v>54</v>
      </c>
      <c r="C19" s="2" t="s">
        <v>55</v>
      </c>
      <c r="D19" s="1" t="s">
        <v>50</v>
      </c>
      <c r="E19" s="3">
        <v>0</v>
      </c>
      <c r="F19" s="25">
        <v>15</v>
      </c>
      <c r="G19" s="40"/>
      <c r="H19" s="32"/>
      <c r="I19" s="38"/>
      <c r="J19" s="3"/>
      <c r="K19" s="3">
        <f t="shared" si="8"/>
        <v>0</v>
      </c>
      <c r="L19" s="3"/>
      <c r="M19" s="3"/>
      <c r="N19" s="3">
        <v>0</v>
      </c>
      <c r="O19" s="3">
        <v>0</v>
      </c>
      <c r="P19" s="27">
        <f t="shared" si="2"/>
        <v>0</v>
      </c>
      <c r="Q19" s="3">
        <f t="shared" si="3"/>
        <v>0</v>
      </c>
      <c r="R19" s="28">
        <f t="shared" si="4"/>
        <v>0</v>
      </c>
      <c r="S19" s="29">
        <v>0</v>
      </c>
      <c r="T19" s="3">
        <f t="shared" si="5"/>
        <v>0</v>
      </c>
      <c r="U19" s="30">
        <f t="shared" si="6"/>
        <v>0</v>
      </c>
      <c r="V19" s="31">
        <f t="shared" si="7"/>
        <v>0</v>
      </c>
    </row>
    <row r="20" spans="1:22" ht="21" x14ac:dyDescent="0.35">
      <c r="A20" s="1"/>
      <c r="B20" t="s">
        <v>56</v>
      </c>
      <c r="C20" s="2" t="s">
        <v>57</v>
      </c>
      <c r="D20" t="s">
        <v>58</v>
      </c>
      <c r="E20" s="3">
        <v>5115.1000000000004</v>
      </c>
      <c r="F20" s="25">
        <v>15</v>
      </c>
      <c r="G20" s="3"/>
      <c r="H20" s="32"/>
      <c r="I20" s="38"/>
      <c r="J20" s="3"/>
      <c r="K20" s="3">
        <f t="shared" si="8"/>
        <v>5115.1000000000004</v>
      </c>
      <c r="L20" s="3"/>
      <c r="M20" s="3"/>
      <c r="N20" s="3">
        <v>482.27</v>
      </c>
      <c r="O20" s="3">
        <v>-0.01</v>
      </c>
      <c r="P20" s="27">
        <f t="shared" si="2"/>
        <v>588.24</v>
      </c>
      <c r="Q20" s="3">
        <f t="shared" si="3"/>
        <v>1070.5</v>
      </c>
      <c r="R20" s="28">
        <f t="shared" si="4"/>
        <v>4044.6000000000004</v>
      </c>
      <c r="S20" s="29">
        <v>448</v>
      </c>
      <c r="T20" s="3">
        <f t="shared" si="5"/>
        <v>1048.5899999999999</v>
      </c>
      <c r="U20" s="30">
        <f t="shared" si="6"/>
        <v>102.3</v>
      </c>
      <c r="V20" s="31">
        <f t="shared" si="7"/>
        <v>1598.8899999999999</v>
      </c>
    </row>
    <row r="21" spans="1:22" ht="21" x14ac:dyDescent="0.35">
      <c r="A21" s="1"/>
      <c r="B21" t="s">
        <v>59</v>
      </c>
      <c r="C21" s="2" t="s">
        <v>60</v>
      </c>
      <c r="D21" t="s">
        <v>50</v>
      </c>
      <c r="E21" s="3">
        <v>4532.5</v>
      </c>
      <c r="F21" s="25">
        <v>15</v>
      </c>
      <c r="G21" s="3"/>
      <c r="H21" s="3"/>
      <c r="I21" s="32">
        <v>0.72</v>
      </c>
      <c r="J21" s="3"/>
      <c r="K21" s="3">
        <f t="shared" si="8"/>
        <v>4531.78</v>
      </c>
      <c r="L21" s="3"/>
      <c r="M21" s="3"/>
      <c r="N21" s="3">
        <v>385.85</v>
      </c>
      <c r="O21" s="3">
        <v>0.09</v>
      </c>
      <c r="P21" s="27">
        <f t="shared" si="2"/>
        <v>521.24</v>
      </c>
      <c r="Q21" s="3">
        <f t="shared" si="3"/>
        <v>907.18000000000006</v>
      </c>
      <c r="R21" s="28">
        <f t="shared" si="4"/>
        <v>3624.5999999999995</v>
      </c>
      <c r="S21" s="29">
        <v>433.79</v>
      </c>
      <c r="T21" s="3">
        <f t="shared" si="5"/>
        <v>929.17000000000007</v>
      </c>
      <c r="U21" s="30">
        <f t="shared" si="6"/>
        <v>90.65</v>
      </c>
      <c r="V21" s="31">
        <f t="shared" si="7"/>
        <v>1453.6100000000001</v>
      </c>
    </row>
    <row r="22" spans="1:22" ht="21" x14ac:dyDescent="0.35">
      <c r="A22" s="1"/>
      <c r="B22" t="s">
        <v>61</v>
      </c>
      <c r="C22" s="2" t="s">
        <v>62</v>
      </c>
      <c r="D22" t="s">
        <v>63</v>
      </c>
      <c r="E22" s="3">
        <v>5115.1000000000004</v>
      </c>
      <c r="F22" s="25">
        <v>15</v>
      </c>
      <c r="G22" s="3"/>
      <c r="H22" s="3"/>
      <c r="I22" s="32"/>
      <c r="J22" s="3"/>
      <c r="K22" s="3">
        <f t="shared" si="8"/>
        <v>5115.1000000000004</v>
      </c>
      <c r="L22" s="3"/>
      <c r="M22" s="3"/>
      <c r="N22" s="3">
        <v>482.3</v>
      </c>
      <c r="O22" s="3">
        <v>-0.24</v>
      </c>
      <c r="P22" s="27">
        <f t="shared" si="2"/>
        <v>588.24</v>
      </c>
      <c r="Q22" s="3">
        <f t="shared" si="3"/>
        <v>1070.3</v>
      </c>
      <c r="R22" s="28">
        <f t="shared" si="4"/>
        <v>4044.8</v>
      </c>
      <c r="S22" s="29">
        <v>448</v>
      </c>
      <c r="T22" s="3">
        <f t="shared" si="5"/>
        <v>1048.5899999999999</v>
      </c>
      <c r="U22" s="30">
        <f t="shared" si="6"/>
        <v>102.3</v>
      </c>
      <c r="V22" s="31">
        <f t="shared" si="7"/>
        <v>1598.8899999999999</v>
      </c>
    </row>
    <row r="23" spans="1:22" ht="18.75" x14ac:dyDescent="0.3">
      <c r="A23" s="1"/>
      <c r="B23" s="21" t="s">
        <v>30</v>
      </c>
      <c r="C23" s="34"/>
      <c r="D23" s="35"/>
      <c r="E23" s="36">
        <f>SUM(E12:E22)</f>
        <v>65046.443333333336</v>
      </c>
      <c r="F23" s="36"/>
      <c r="G23" s="36">
        <f>+G20+G17+G16+G12+G13+G14+G18</f>
        <v>7360.08</v>
      </c>
      <c r="H23" s="36"/>
      <c r="I23" s="36">
        <f>SUM(I12:I20)</f>
        <v>0</v>
      </c>
      <c r="J23" s="36">
        <f t="shared" ref="J23" si="9">SUM(J12:J20)</f>
        <v>0</v>
      </c>
      <c r="K23" s="36">
        <f>SUM(K12:M22)</f>
        <v>65045.723333333335</v>
      </c>
      <c r="L23" s="36">
        <f>SUM(L12:N22)</f>
        <v>7786.7400000000025</v>
      </c>
      <c r="M23" s="36">
        <f>SUM(M12:O22)</f>
        <v>7786.2699999999995</v>
      </c>
      <c r="N23" s="36">
        <f t="shared" ref="N23:V23" si="10">SUM(N12:N22)</f>
        <v>7786.7400000000025</v>
      </c>
      <c r="O23" s="36">
        <f t="shared" si="10"/>
        <v>-0.47</v>
      </c>
      <c r="P23" s="36">
        <f t="shared" si="10"/>
        <v>7480.3699999999981</v>
      </c>
      <c r="Q23" s="36">
        <f t="shared" si="10"/>
        <v>22626.719999999998</v>
      </c>
      <c r="R23" s="36">
        <f t="shared" si="10"/>
        <v>42419.003333333334</v>
      </c>
      <c r="S23" s="36">
        <f t="shared" si="10"/>
        <v>4885.05</v>
      </c>
      <c r="T23" s="36">
        <f t="shared" si="10"/>
        <v>13334.51</v>
      </c>
      <c r="U23" s="36">
        <f t="shared" si="10"/>
        <v>1300.93</v>
      </c>
      <c r="V23" s="36">
        <f t="shared" si="10"/>
        <v>19520.489999999998</v>
      </c>
    </row>
    <row r="24" spans="1:22" ht="18.75" x14ac:dyDescent="0.3">
      <c r="A24" s="1"/>
      <c r="B24" s="21"/>
      <c r="C24" s="2"/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7"/>
      <c r="S24" s="1"/>
      <c r="T24" s="1"/>
      <c r="U24" s="1"/>
      <c r="V24" s="1"/>
    </row>
    <row r="25" spans="1:22" ht="18.75" x14ac:dyDescent="0.3">
      <c r="A25" s="1"/>
      <c r="B25" s="21" t="s">
        <v>64</v>
      </c>
      <c r="C25" s="34" t="s">
        <v>65</v>
      </c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7"/>
      <c r="S25" s="1"/>
      <c r="T25" s="1"/>
      <c r="U25" s="1"/>
      <c r="V25" s="1"/>
    </row>
    <row r="26" spans="1:22" ht="21" x14ac:dyDescent="0.35">
      <c r="A26" s="1"/>
      <c r="B26" s="1" t="s">
        <v>66</v>
      </c>
      <c r="C26" s="2" t="s">
        <v>67</v>
      </c>
      <c r="D26" t="s">
        <v>68</v>
      </c>
      <c r="E26" s="3">
        <v>7280.83</v>
      </c>
      <c r="F26" s="25">
        <v>15</v>
      </c>
      <c r="G26" s="3"/>
      <c r="H26" s="3"/>
      <c r="I26" s="32">
        <v>3.47</v>
      </c>
      <c r="J26" s="3"/>
      <c r="K26" s="3">
        <f>E26+-I26</f>
        <v>7277.36</v>
      </c>
      <c r="L26" s="3">
        <v>0</v>
      </c>
      <c r="M26" s="3"/>
      <c r="N26" s="3">
        <v>916.97</v>
      </c>
      <c r="O26" s="3">
        <v>-0.11</v>
      </c>
      <c r="P26" s="27">
        <f>ROUND(E26*0.115,2)</f>
        <v>837.3</v>
      </c>
      <c r="Q26" s="3">
        <f>SUM(N26:P26)+G26</f>
        <v>1754.1599999999999</v>
      </c>
      <c r="R26" s="28">
        <f>K26-Q26</f>
        <v>5523.2</v>
      </c>
      <c r="S26" s="41">
        <v>509.11</v>
      </c>
      <c r="T26" s="3">
        <f>ROUND(+E26*17.5%,2)+ROUND(E26*3%,2)</f>
        <v>1492.5700000000002</v>
      </c>
      <c r="U26" s="30">
        <f>ROUND(+E26*2%,2)</f>
        <v>145.62</v>
      </c>
      <c r="V26" s="31">
        <f>SUM(S26:U26)</f>
        <v>2147.3000000000002</v>
      </c>
    </row>
    <row r="27" spans="1:22" ht="21" x14ac:dyDescent="0.35">
      <c r="A27" s="1"/>
      <c r="B27" s="1" t="s">
        <v>69</v>
      </c>
      <c r="C27" s="2" t="s">
        <v>70</v>
      </c>
      <c r="D27" t="s">
        <v>71</v>
      </c>
      <c r="E27" s="3">
        <v>7280.83</v>
      </c>
      <c r="F27" s="25">
        <v>15</v>
      </c>
      <c r="G27" s="3"/>
      <c r="H27" s="3"/>
      <c r="I27" s="38"/>
      <c r="J27" s="3"/>
      <c r="K27" s="3">
        <f t="shared" ref="K27:K29" si="11">E27+-I27</f>
        <v>7280.83</v>
      </c>
      <c r="L27" s="3">
        <v>0</v>
      </c>
      <c r="M27" s="3"/>
      <c r="N27" s="3">
        <v>916.97</v>
      </c>
      <c r="O27" s="3">
        <v>-0.04</v>
      </c>
      <c r="P27" s="27">
        <f>ROUND(E27*0.115,2)</f>
        <v>837.3</v>
      </c>
      <c r="Q27" s="3">
        <f>SUM(N27:P27)+G27</f>
        <v>1754.23</v>
      </c>
      <c r="R27" s="28">
        <f>K27-Q27</f>
        <v>5526.6</v>
      </c>
      <c r="S27" s="41">
        <v>509.11</v>
      </c>
      <c r="T27" s="3">
        <f>ROUND(+E27*17.5%,2)+ROUND(E27*3%,2)</f>
        <v>1492.5700000000002</v>
      </c>
      <c r="U27" s="30">
        <f>ROUND(+E27*2%,2)</f>
        <v>145.62</v>
      </c>
      <c r="V27" s="31">
        <f>SUM(S27:U27)</f>
        <v>2147.3000000000002</v>
      </c>
    </row>
    <row r="28" spans="1:22" ht="21" x14ac:dyDescent="0.35">
      <c r="A28" s="1"/>
      <c r="B28" s="1" t="s">
        <v>72</v>
      </c>
      <c r="C28" s="2" t="s">
        <v>73</v>
      </c>
      <c r="D28" s="1" t="s">
        <v>74</v>
      </c>
      <c r="E28" s="3">
        <v>7280.83</v>
      </c>
      <c r="F28" s="25">
        <v>15</v>
      </c>
      <c r="G28" s="3"/>
      <c r="H28" s="3"/>
      <c r="I28" s="32">
        <v>10.4</v>
      </c>
      <c r="J28" s="3"/>
      <c r="K28" s="3">
        <f t="shared" si="11"/>
        <v>7270.43</v>
      </c>
      <c r="L28" s="3">
        <v>0</v>
      </c>
      <c r="M28" s="3"/>
      <c r="N28" s="3">
        <v>916.97</v>
      </c>
      <c r="O28" s="3">
        <v>-0.04</v>
      </c>
      <c r="P28" s="27">
        <f>ROUND(E28*0.115,2)</f>
        <v>837.3</v>
      </c>
      <c r="Q28" s="3">
        <f>SUM(N28:P28)+G28</f>
        <v>1754.23</v>
      </c>
      <c r="R28" s="28">
        <f>K28-Q28</f>
        <v>5516.2000000000007</v>
      </c>
      <c r="S28" s="41">
        <v>509.11</v>
      </c>
      <c r="T28" s="3">
        <f>ROUND(+E28*17.5%,2)+ROUND(E28*3%,2)</f>
        <v>1492.5700000000002</v>
      </c>
      <c r="U28" s="30">
        <f>ROUND(+E28*2%,2)</f>
        <v>145.62</v>
      </c>
      <c r="V28" s="31">
        <f>SUM(S28:U28)</f>
        <v>2147.3000000000002</v>
      </c>
    </row>
    <row r="29" spans="1:22" ht="21" x14ac:dyDescent="0.35">
      <c r="A29" s="1"/>
      <c r="B29" t="s">
        <v>75</v>
      </c>
      <c r="C29" s="2" t="s">
        <v>76</v>
      </c>
      <c r="D29" t="s">
        <v>71</v>
      </c>
      <c r="E29" s="3">
        <v>7280.83</v>
      </c>
      <c r="F29" s="25">
        <v>15</v>
      </c>
      <c r="G29" s="3"/>
      <c r="H29" s="32"/>
      <c r="I29" s="32"/>
      <c r="J29" s="3"/>
      <c r="K29" s="3">
        <f t="shared" si="11"/>
        <v>7280.83</v>
      </c>
      <c r="L29" s="3"/>
      <c r="M29" s="3"/>
      <c r="N29" s="3">
        <v>916.97</v>
      </c>
      <c r="O29" s="3">
        <v>-0.04</v>
      </c>
      <c r="P29" s="27">
        <f>ROUND(E29*0.115,2)</f>
        <v>837.3</v>
      </c>
      <c r="Q29" s="3">
        <f>SUM(N29:P29)+G29</f>
        <v>1754.23</v>
      </c>
      <c r="R29" s="28">
        <f>K29-Q29</f>
        <v>5526.6</v>
      </c>
      <c r="S29" s="41">
        <v>509.11</v>
      </c>
      <c r="T29" s="3">
        <f>ROUND(+E29*17.5%,2)+ROUND(E29*3%,2)</f>
        <v>1492.5700000000002</v>
      </c>
      <c r="U29" s="30">
        <f>ROUND(+E29*2%,2)</f>
        <v>145.62</v>
      </c>
      <c r="V29" s="31">
        <f>SUM(S29:U29)</f>
        <v>2147.3000000000002</v>
      </c>
    </row>
    <row r="30" spans="1:22" ht="18.75" x14ac:dyDescent="0.3">
      <c r="A30" s="1"/>
      <c r="B30" s="21" t="s">
        <v>30</v>
      </c>
      <c r="C30" s="34"/>
      <c r="D30" s="35"/>
      <c r="E30" s="36">
        <f>SUM(E26:E29)</f>
        <v>29123.32</v>
      </c>
      <c r="F30" s="36"/>
      <c r="G30" s="36">
        <f>+G29+G28+G26+G27</f>
        <v>0</v>
      </c>
      <c r="H30" s="36"/>
      <c r="I30" s="36">
        <f>SUM(I26:I29)</f>
        <v>13.870000000000001</v>
      </c>
      <c r="J30" s="36">
        <f>SUM(J26:J28)</f>
        <v>0</v>
      </c>
      <c r="K30" s="36">
        <f>SUM(K26:K29)</f>
        <v>29109.449999999997</v>
      </c>
      <c r="L30" s="36">
        <f>SUM(L26:L28)</f>
        <v>0</v>
      </c>
      <c r="M30" s="36">
        <f>SUM(M26:M28)</f>
        <v>0</v>
      </c>
      <c r="N30" s="36">
        <f>SUM(N26:N29)</f>
        <v>3667.88</v>
      </c>
      <c r="O30" s="36">
        <f>SUM(O26:O29)</f>
        <v>-0.23</v>
      </c>
      <c r="P30" s="36">
        <f>SUM(P26:P29)</f>
        <v>3349.2</v>
      </c>
      <c r="Q30" s="36">
        <f t="shared" ref="Q30:V30" si="12">SUM(Q26:Q29)</f>
        <v>7016.85</v>
      </c>
      <c r="R30" s="36">
        <f t="shared" si="12"/>
        <v>22092.6</v>
      </c>
      <c r="S30" s="36">
        <f t="shared" si="12"/>
        <v>2036.44</v>
      </c>
      <c r="T30" s="36">
        <f t="shared" si="12"/>
        <v>5970.2800000000007</v>
      </c>
      <c r="U30" s="36">
        <f t="shared" si="12"/>
        <v>582.48</v>
      </c>
      <c r="V30" s="36">
        <f t="shared" si="12"/>
        <v>8589.2000000000007</v>
      </c>
    </row>
    <row r="31" spans="1:22" ht="18.75" x14ac:dyDescent="0.3">
      <c r="A31" s="1"/>
      <c r="B31" s="1"/>
      <c r="C31" s="2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7"/>
      <c r="S31" s="1"/>
      <c r="T31" s="1"/>
      <c r="U31" s="1"/>
      <c r="V31" s="1"/>
    </row>
    <row r="32" spans="1:22" ht="18.75" x14ac:dyDescent="0.3">
      <c r="A32" s="1"/>
      <c r="B32" s="21" t="s">
        <v>77</v>
      </c>
      <c r="C32" s="34" t="s">
        <v>78</v>
      </c>
      <c r="D32" s="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7"/>
      <c r="S32" s="1"/>
      <c r="T32" s="1"/>
      <c r="U32" s="1"/>
      <c r="V32" s="1"/>
    </row>
    <row r="33" spans="1:22" ht="21" x14ac:dyDescent="0.35">
      <c r="A33" s="1"/>
      <c r="B33" s="1" t="s">
        <v>79</v>
      </c>
      <c r="C33" s="2"/>
      <c r="D33" t="s">
        <v>80</v>
      </c>
      <c r="E33" s="3"/>
      <c r="F33" s="25"/>
      <c r="G33" s="3"/>
      <c r="H33" s="3"/>
      <c r="I33" s="32"/>
      <c r="J33" s="3"/>
      <c r="K33" s="3"/>
      <c r="L33" s="3"/>
      <c r="M33" s="3"/>
      <c r="N33" s="3"/>
      <c r="O33" s="3"/>
      <c r="P33" s="42"/>
      <c r="Q33" s="3"/>
      <c r="R33" s="43"/>
      <c r="S33" s="41"/>
      <c r="T33" s="41"/>
      <c r="U33" s="30"/>
      <c r="V33" s="31"/>
    </row>
    <row r="34" spans="1:22" ht="21" x14ac:dyDescent="0.35">
      <c r="A34" s="1"/>
      <c r="B34" t="s">
        <v>79</v>
      </c>
      <c r="C34" s="2" t="s">
        <v>81</v>
      </c>
      <c r="D34" t="s">
        <v>82</v>
      </c>
      <c r="E34" s="3">
        <v>7280.83</v>
      </c>
      <c r="F34" s="25">
        <v>15</v>
      </c>
      <c r="G34" s="3"/>
      <c r="H34" s="3"/>
      <c r="I34" s="32">
        <v>10.4</v>
      </c>
      <c r="J34" s="3"/>
      <c r="K34" s="3">
        <f>E34+-I34</f>
        <v>7270.43</v>
      </c>
      <c r="L34" s="3"/>
      <c r="M34" s="3"/>
      <c r="N34" s="3">
        <v>916.97</v>
      </c>
      <c r="O34" s="3">
        <v>-0.04</v>
      </c>
      <c r="P34" s="42">
        <f t="shared" ref="P34:P42" si="13">ROUND(E34*0.115,2)</f>
        <v>837.3</v>
      </c>
      <c r="Q34" s="3">
        <f t="shared" ref="Q34:Q50" si="14">SUM(N34:P34)+G34</f>
        <v>1754.23</v>
      </c>
      <c r="R34" s="28">
        <f t="shared" ref="R34:R50" si="15">K34-Q34</f>
        <v>5516.2000000000007</v>
      </c>
      <c r="S34" s="41">
        <v>509.11</v>
      </c>
      <c r="T34" s="3">
        <f t="shared" ref="T34:T42" si="16">ROUND(+E34*17.5%,2)+ROUND(E34*3%,2)</f>
        <v>1492.5700000000002</v>
      </c>
      <c r="U34" s="30">
        <f t="shared" ref="U34:U42" si="17">ROUND(+E34*2%,2)</f>
        <v>145.62</v>
      </c>
      <c r="V34" s="31">
        <f t="shared" ref="V34:V50" si="18">SUM(S34:U34)</f>
        <v>2147.3000000000002</v>
      </c>
    </row>
    <row r="35" spans="1:22" ht="21" x14ac:dyDescent="0.35">
      <c r="A35" s="1"/>
      <c r="B35" t="s">
        <v>83</v>
      </c>
      <c r="C35" s="2" t="s">
        <v>84</v>
      </c>
      <c r="D35" t="s">
        <v>82</v>
      </c>
      <c r="E35" s="3">
        <v>7280.83</v>
      </c>
      <c r="F35" s="25">
        <v>15</v>
      </c>
      <c r="G35" s="40"/>
      <c r="H35" s="3"/>
      <c r="I35" s="32">
        <v>4.62</v>
      </c>
      <c r="J35" s="3"/>
      <c r="K35" s="3">
        <f t="shared" ref="K35:K50" si="19">E35+-I35</f>
        <v>7276.21</v>
      </c>
      <c r="L35" s="3"/>
      <c r="M35" s="3"/>
      <c r="N35" s="3">
        <v>916.97</v>
      </c>
      <c r="O35" s="3">
        <v>-0.06</v>
      </c>
      <c r="P35" s="42">
        <f t="shared" si="13"/>
        <v>837.3</v>
      </c>
      <c r="Q35" s="3">
        <f t="shared" si="14"/>
        <v>1754.21</v>
      </c>
      <c r="R35" s="28">
        <f t="shared" si="15"/>
        <v>5522</v>
      </c>
      <c r="S35" s="41">
        <v>509.11</v>
      </c>
      <c r="T35" s="3">
        <f t="shared" si="16"/>
        <v>1492.5700000000002</v>
      </c>
      <c r="U35" s="30">
        <f t="shared" si="17"/>
        <v>145.62</v>
      </c>
      <c r="V35" s="31">
        <f t="shared" si="18"/>
        <v>2147.3000000000002</v>
      </c>
    </row>
    <row r="36" spans="1:22" ht="21" x14ac:dyDescent="0.35">
      <c r="A36" s="1"/>
      <c r="B36" s="1" t="s">
        <v>85</v>
      </c>
      <c r="C36" s="2" t="s">
        <v>86</v>
      </c>
      <c r="D36" s="1" t="s">
        <v>87</v>
      </c>
      <c r="E36" s="3">
        <v>7741.55</v>
      </c>
      <c r="F36" s="25">
        <v>15</v>
      </c>
      <c r="G36" s="3"/>
      <c r="H36" s="3"/>
      <c r="I36" s="32">
        <v>14.75</v>
      </c>
      <c r="J36" s="3"/>
      <c r="K36" s="3">
        <f t="shared" si="19"/>
        <v>7726.8</v>
      </c>
      <c r="L36" s="3">
        <v>0</v>
      </c>
      <c r="M36" s="3"/>
      <c r="N36" s="3">
        <v>1015.37</v>
      </c>
      <c r="O36" s="3">
        <v>-0.05</v>
      </c>
      <c r="P36" s="42">
        <f t="shared" si="13"/>
        <v>890.28</v>
      </c>
      <c r="Q36" s="3">
        <f t="shared" si="14"/>
        <v>1905.6</v>
      </c>
      <c r="R36" s="28">
        <f t="shared" si="15"/>
        <v>5821.2000000000007</v>
      </c>
      <c r="S36" s="41">
        <v>522.1</v>
      </c>
      <c r="T36" s="3">
        <f t="shared" si="16"/>
        <v>1587.02</v>
      </c>
      <c r="U36" s="30">
        <f t="shared" si="17"/>
        <v>154.83000000000001</v>
      </c>
      <c r="V36" s="31">
        <f t="shared" si="18"/>
        <v>2263.9499999999998</v>
      </c>
    </row>
    <row r="37" spans="1:22" ht="21" x14ac:dyDescent="0.35">
      <c r="A37" s="1"/>
      <c r="B37" s="1" t="s">
        <v>88</v>
      </c>
      <c r="C37" s="2" t="s">
        <v>89</v>
      </c>
      <c r="D37" s="1" t="s">
        <v>90</v>
      </c>
      <c r="E37" s="3">
        <v>7280.83</v>
      </c>
      <c r="F37" s="25">
        <v>15</v>
      </c>
      <c r="G37" s="26">
        <v>1387</v>
      </c>
      <c r="H37" s="3"/>
      <c r="I37" s="32"/>
      <c r="J37" s="3"/>
      <c r="K37" s="3">
        <f t="shared" si="19"/>
        <v>7280.83</v>
      </c>
      <c r="L37" s="3">
        <v>0</v>
      </c>
      <c r="M37" s="3"/>
      <c r="N37" s="3">
        <v>916.97</v>
      </c>
      <c r="O37" s="3">
        <v>-0.04</v>
      </c>
      <c r="P37" s="42">
        <f t="shared" si="13"/>
        <v>837.3</v>
      </c>
      <c r="Q37" s="3">
        <f t="shared" si="14"/>
        <v>3141.23</v>
      </c>
      <c r="R37" s="28">
        <f t="shared" si="15"/>
        <v>4139.6000000000004</v>
      </c>
      <c r="S37" s="41">
        <v>509.11</v>
      </c>
      <c r="T37" s="3">
        <f t="shared" si="16"/>
        <v>1492.5700000000002</v>
      </c>
      <c r="U37" s="30">
        <f t="shared" si="17"/>
        <v>145.62</v>
      </c>
      <c r="V37" s="31">
        <f t="shared" si="18"/>
        <v>2147.3000000000002</v>
      </c>
    </row>
    <row r="38" spans="1:22" ht="21" x14ac:dyDescent="0.35">
      <c r="A38" s="1"/>
      <c r="B38" s="1" t="s">
        <v>91</v>
      </c>
      <c r="C38" s="2" t="s">
        <v>92</v>
      </c>
      <c r="D38" s="1" t="s">
        <v>93</v>
      </c>
      <c r="E38" s="3">
        <v>7280.83</v>
      </c>
      <c r="F38" s="25">
        <v>15</v>
      </c>
      <c r="G38" s="26">
        <v>1945</v>
      </c>
      <c r="H38" s="3"/>
      <c r="I38" s="38">
        <v>30.05</v>
      </c>
      <c r="J38" s="3"/>
      <c r="K38" s="3">
        <f t="shared" si="19"/>
        <v>7250.78</v>
      </c>
      <c r="L38" s="3">
        <v>0</v>
      </c>
      <c r="M38" s="3"/>
      <c r="N38" s="3">
        <v>916.97</v>
      </c>
      <c r="O38" s="3">
        <v>0.11</v>
      </c>
      <c r="P38" s="42">
        <f t="shared" si="13"/>
        <v>837.3</v>
      </c>
      <c r="Q38" s="3">
        <f t="shared" si="14"/>
        <v>3699.38</v>
      </c>
      <c r="R38" s="28">
        <f t="shared" si="15"/>
        <v>3551.3999999999996</v>
      </c>
      <c r="S38" s="41">
        <v>509.11</v>
      </c>
      <c r="T38" s="3">
        <f t="shared" si="16"/>
        <v>1492.5700000000002</v>
      </c>
      <c r="U38" s="30">
        <f t="shared" si="17"/>
        <v>145.62</v>
      </c>
      <c r="V38" s="31">
        <f t="shared" si="18"/>
        <v>2147.3000000000002</v>
      </c>
    </row>
    <row r="39" spans="1:22" ht="21" x14ac:dyDescent="0.35">
      <c r="A39" s="1"/>
      <c r="B39" s="1" t="s">
        <v>94</v>
      </c>
      <c r="C39" s="2" t="s">
        <v>95</v>
      </c>
      <c r="D39" s="1" t="s">
        <v>93</v>
      </c>
      <c r="E39" s="3">
        <v>7280.83</v>
      </c>
      <c r="F39" s="25">
        <v>15</v>
      </c>
      <c r="G39" s="26">
        <v>2427</v>
      </c>
      <c r="H39" s="3"/>
      <c r="I39" s="32">
        <v>3.47</v>
      </c>
      <c r="J39" s="3"/>
      <c r="K39" s="3">
        <f t="shared" si="19"/>
        <v>7277.36</v>
      </c>
      <c r="L39" s="3">
        <v>0</v>
      </c>
      <c r="M39" s="3"/>
      <c r="N39" s="3">
        <v>916.97</v>
      </c>
      <c r="O39" s="3">
        <v>-0.11</v>
      </c>
      <c r="P39" s="42">
        <f t="shared" si="13"/>
        <v>837.3</v>
      </c>
      <c r="Q39" s="3">
        <f t="shared" si="14"/>
        <v>4181.16</v>
      </c>
      <c r="R39" s="28">
        <f t="shared" si="15"/>
        <v>3096.2</v>
      </c>
      <c r="S39" s="41">
        <v>509.11</v>
      </c>
      <c r="T39" s="3">
        <f t="shared" si="16"/>
        <v>1492.5700000000002</v>
      </c>
      <c r="U39" s="30">
        <f t="shared" si="17"/>
        <v>145.62</v>
      </c>
      <c r="V39" s="31">
        <f t="shared" si="18"/>
        <v>2147.3000000000002</v>
      </c>
    </row>
    <row r="40" spans="1:22" ht="21" x14ac:dyDescent="0.35">
      <c r="A40" s="1"/>
      <c r="B40" s="1" t="s">
        <v>96</v>
      </c>
      <c r="C40" s="2" t="s">
        <v>97</v>
      </c>
      <c r="D40" s="1" t="s">
        <v>93</v>
      </c>
      <c r="E40" s="3">
        <v>7280.83</v>
      </c>
      <c r="F40" s="25">
        <v>15</v>
      </c>
      <c r="G40" s="3"/>
      <c r="H40" s="3"/>
      <c r="I40" s="38"/>
      <c r="J40" s="3"/>
      <c r="K40" s="3">
        <f t="shared" si="19"/>
        <v>7280.83</v>
      </c>
      <c r="L40" s="3">
        <v>0</v>
      </c>
      <c r="M40" s="3"/>
      <c r="N40" s="3">
        <v>916.97</v>
      </c>
      <c r="O40" s="3">
        <v>-0.04</v>
      </c>
      <c r="P40" s="42">
        <f t="shared" si="13"/>
        <v>837.3</v>
      </c>
      <c r="Q40" s="3">
        <f t="shared" si="14"/>
        <v>1754.23</v>
      </c>
      <c r="R40" s="28">
        <f t="shared" si="15"/>
        <v>5526.6</v>
      </c>
      <c r="S40" s="41">
        <v>509.11</v>
      </c>
      <c r="T40" s="3">
        <f t="shared" si="16"/>
        <v>1492.5700000000002</v>
      </c>
      <c r="U40" s="30">
        <f t="shared" si="17"/>
        <v>145.62</v>
      </c>
      <c r="V40" s="31">
        <f t="shared" si="18"/>
        <v>2147.3000000000002</v>
      </c>
    </row>
    <row r="41" spans="1:22" ht="21" x14ac:dyDescent="0.35">
      <c r="A41" s="1"/>
      <c r="B41" t="s">
        <v>98</v>
      </c>
      <c r="C41" s="2" t="s">
        <v>99</v>
      </c>
      <c r="D41" t="s">
        <v>100</v>
      </c>
      <c r="E41" s="3">
        <v>7280.83</v>
      </c>
      <c r="F41" s="25">
        <v>15</v>
      </c>
      <c r="G41" s="3"/>
      <c r="H41" s="3"/>
      <c r="I41" s="38">
        <v>33.51</v>
      </c>
      <c r="J41" s="3"/>
      <c r="K41" s="3">
        <f t="shared" si="19"/>
        <v>7247.32</v>
      </c>
      <c r="L41" s="3">
        <v>0</v>
      </c>
      <c r="M41" s="3"/>
      <c r="N41" s="3">
        <v>916.97</v>
      </c>
      <c r="O41" s="3">
        <v>0.05</v>
      </c>
      <c r="P41" s="42">
        <f t="shared" si="13"/>
        <v>837.3</v>
      </c>
      <c r="Q41" s="3">
        <f t="shared" si="14"/>
        <v>1754.32</v>
      </c>
      <c r="R41" s="28">
        <f t="shared" si="15"/>
        <v>5493</v>
      </c>
      <c r="S41" s="41">
        <v>509.11</v>
      </c>
      <c r="T41" s="3">
        <f t="shared" si="16"/>
        <v>1492.5700000000002</v>
      </c>
      <c r="U41" s="30">
        <f t="shared" si="17"/>
        <v>145.62</v>
      </c>
      <c r="V41" s="31">
        <f t="shared" si="18"/>
        <v>2147.3000000000002</v>
      </c>
    </row>
    <row r="42" spans="1:22" ht="21" x14ac:dyDescent="0.35">
      <c r="A42" s="1"/>
      <c r="B42" s="1" t="s">
        <v>101</v>
      </c>
      <c r="C42" s="2" t="s">
        <v>102</v>
      </c>
      <c r="D42" s="1" t="s">
        <v>100</v>
      </c>
      <c r="E42" s="3">
        <v>7280.83</v>
      </c>
      <c r="F42" s="25">
        <v>15</v>
      </c>
      <c r="G42" s="26">
        <v>2062</v>
      </c>
      <c r="H42" s="3"/>
      <c r="I42" s="38"/>
      <c r="J42" s="3"/>
      <c r="K42" s="3">
        <f t="shared" si="19"/>
        <v>7280.83</v>
      </c>
      <c r="L42" s="3">
        <v>0</v>
      </c>
      <c r="M42" s="3"/>
      <c r="N42" s="3">
        <v>916.97</v>
      </c>
      <c r="O42" s="3">
        <v>-0.04</v>
      </c>
      <c r="P42" s="42">
        <f t="shared" si="13"/>
        <v>837.3</v>
      </c>
      <c r="Q42" s="3">
        <f t="shared" si="14"/>
        <v>3816.23</v>
      </c>
      <c r="R42" s="28">
        <f t="shared" si="15"/>
        <v>3464.6</v>
      </c>
      <c r="S42" s="41">
        <v>509.11</v>
      </c>
      <c r="T42" s="3">
        <f t="shared" si="16"/>
        <v>1492.5700000000002</v>
      </c>
      <c r="U42" s="30">
        <f t="shared" si="17"/>
        <v>145.62</v>
      </c>
      <c r="V42" s="31">
        <f t="shared" si="18"/>
        <v>2147.3000000000002</v>
      </c>
    </row>
    <row r="43" spans="1:22" ht="21" x14ac:dyDescent="0.35">
      <c r="A43" s="1"/>
      <c r="B43" s="1" t="s">
        <v>103</v>
      </c>
      <c r="C43" s="2" t="s">
        <v>104</v>
      </c>
      <c r="D43" s="1" t="s">
        <v>105</v>
      </c>
      <c r="E43" s="3">
        <v>7280.83</v>
      </c>
      <c r="F43" s="25">
        <v>15</v>
      </c>
      <c r="G43" s="3"/>
      <c r="H43" s="3"/>
      <c r="I43" s="32"/>
      <c r="J43" s="3"/>
      <c r="K43" s="3">
        <f t="shared" si="19"/>
        <v>7280.83</v>
      </c>
      <c r="L43" s="3">
        <v>0</v>
      </c>
      <c r="M43" s="3"/>
      <c r="N43" s="3">
        <v>916.97</v>
      </c>
      <c r="O43" s="3">
        <v>0.06</v>
      </c>
      <c r="P43" s="44"/>
      <c r="Q43" s="3">
        <f t="shared" si="14"/>
        <v>917.03</v>
      </c>
      <c r="R43" s="28">
        <f t="shared" si="15"/>
        <v>6363.8</v>
      </c>
      <c r="S43" s="41">
        <v>509.11</v>
      </c>
      <c r="T43" s="3"/>
      <c r="U43" s="41"/>
      <c r="V43" s="31">
        <f t="shared" si="18"/>
        <v>509.11</v>
      </c>
    </row>
    <row r="44" spans="1:22" ht="21" x14ac:dyDescent="0.35">
      <c r="A44" s="1"/>
      <c r="B44" s="1" t="s">
        <v>106</v>
      </c>
      <c r="C44" s="2" t="s">
        <v>107</v>
      </c>
      <c r="D44" s="1" t="s">
        <v>105</v>
      </c>
      <c r="E44" s="3">
        <v>7280.83</v>
      </c>
      <c r="F44" s="25">
        <v>15</v>
      </c>
      <c r="G44" s="3"/>
      <c r="H44" s="3"/>
      <c r="I44" s="32">
        <v>15.02</v>
      </c>
      <c r="J44" s="3"/>
      <c r="K44" s="3">
        <f t="shared" si="19"/>
        <v>7265.8099999999995</v>
      </c>
      <c r="L44" s="3">
        <v>0</v>
      </c>
      <c r="M44" s="3"/>
      <c r="N44" s="3">
        <v>916.97</v>
      </c>
      <c r="O44" s="3">
        <v>-0.06</v>
      </c>
      <c r="P44" s="42">
        <f t="shared" ref="P44:P50" si="20">ROUND(E44*0.115,2)</f>
        <v>837.3</v>
      </c>
      <c r="Q44" s="3">
        <f t="shared" si="14"/>
        <v>1754.21</v>
      </c>
      <c r="R44" s="28">
        <f t="shared" si="15"/>
        <v>5511.5999999999995</v>
      </c>
      <c r="S44" s="41">
        <v>509.11</v>
      </c>
      <c r="T44" s="3">
        <f t="shared" ref="T44:T50" si="21">ROUND(+E44*17.5%,2)+ROUND(E44*3%,2)</f>
        <v>1492.5700000000002</v>
      </c>
      <c r="U44" s="30">
        <f t="shared" ref="U44:U50" si="22">ROUND(+E44*2%,2)</f>
        <v>145.62</v>
      </c>
      <c r="V44" s="31">
        <f t="shared" si="18"/>
        <v>2147.3000000000002</v>
      </c>
    </row>
    <row r="45" spans="1:22" ht="21" x14ac:dyDescent="0.35">
      <c r="A45" s="1"/>
      <c r="B45" t="s">
        <v>108</v>
      </c>
      <c r="C45" s="2" t="s">
        <v>109</v>
      </c>
      <c r="D45" t="s">
        <v>110</v>
      </c>
      <c r="E45" s="3">
        <v>7280.83</v>
      </c>
      <c r="F45" s="25">
        <v>15</v>
      </c>
      <c r="G45" s="3"/>
      <c r="H45" s="3"/>
      <c r="I45" s="32"/>
      <c r="J45" s="3"/>
      <c r="K45" s="3">
        <f t="shared" si="19"/>
        <v>7280.83</v>
      </c>
      <c r="L45" s="3">
        <v>0</v>
      </c>
      <c r="M45" s="3"/>
      <c r="N45" s="3">
        <v>916.97</v>
      </c>
      <c r="O45" s="3">
        <v>-0.04</v>
      </c>
      <c r="P45" s="42">
        <f t="shared" si="20"/>
        <v>837.3</v>
      </c>
      <c r="Q45" s="3">
        <f t="shared" si="14"/>
        <v>1754.23</v>
      </c>
      <c r="R45" s="28">
        <f t="shared" si="15"/>
        <v>5526.6</v>
      </c>
      <c r="S45" s="41">
        <v>509.11</v>
      </c>
      <c r="T45" s="3">
        <f t="shared" si="21"/>
        <v>1492.5700000000002</v>
      </c>
      <c r="U45" s="30">
        <f t="shared" si="22"/>
        <v>145.62</v>
      </c>
      <c r="V45" s="31">
        <f t="shared" si="18"/>
        <v>2147.3000000000002</v>
      </c>
    </row>
    <row r="46" spans="1:22" ht="21" x14ac:dyDescent="0.35">
      <c r="A46" s="1"/>
      <c r="B46" t="s">
        <v>111</v>
      </c>
      <c r="C46" s="2" t="s">
        <v>112</v>
      </c>
      <c r="D46" t="s">
        <v>110</v>
      </c>
      <c r="E46" s="3">
        <v>7280.83</v>
      </c>
      <c r="F46" s="25">
        <v>15</v>
      </c>
      <c r="G46" s="26">
        <v>483</v>
      </c>
      <c r="H46" s="3"/>
      <c r="I46" s="32"/>
      <c r="J46" s="3"/>
      <c r="K46" s="3">
        <f t="shared" si="19"/>
        <v>7280.83</v>
      </c>
      <c r="L46" s="3">
        <v>0</v>
      </c>
      <c r="M46" s="3"/>
      <c r="N46" s="3">
        <v>916.97</v>
      </c>
      <c r="O46" s="3">
        <v>-0.04</v>
      </c>
      <c r="P46" s="42">
        <f t="shared" si="20"/>
        <v>837.3</v>
      </c>
      <c r="Q46" s="3">
        <f t="shared" si="14"/>
        <v>2237.23</v>
      </c>
      <c r="R46" s="28">
        <f t="shared" si="15"/>
        <v>5043.6000000000004</v>
      </c>
      <c r="S46" s="41">
        <v>509.11</v>
      </c>
      <c r="T46" s="3">
        <f t="shared" si="21"/>
        <v>1492.5700000000002</v>
      </c>
      <c r="U46" s="30">
        <f t="shared" si="22"/>
        <v>145.62</v>
      </c>
      <c r="V46" s="31">
        <f t="shared" si="18"/>
        <v>2147.3000000000002</v>
      </c>
    </row>
    <row r="47" spans="1:22" ht="21" x14ac:dyDescent="0.35">
      <c r="A47" s="1"/>
      <c r="B47" t="s">
        <v>113</v>
      </c>
      <c r="C47" s="2" t="s">
        <v>114</v>
      </c>
      <c r="D47" t="s">
        <v>110</v>
      </c>
      <c r="E47" s="3">
        <v>7280.83</v>
      </c>
      <c r="F47" s="25">
        <v>15</v>
      </c>
      <c r="G47" s="3"/>
      <c r="H47" s="3"/>
      <c r="I47" s="32">
        <v>3.47</v>
      </c>
      <c r="J47" s="3"/>
      <c r="K47" s="3">
        <f t="shared" si="19"/>
        <v>7277.36</v>
      </c>
      <c r="L47" s="3">
        <v>0</v>
      </c>
      <c r="M47" s="3"/>
      <c r="N47" s="3">
        <v>916.97</v>
      </c>
      <c r="O47" s="3">
        <v>-0.11</v>
      </c>
      <c r="P47" s="42">
        <f t="shared" si="20"/>
        <v>837.3</v>
      </c>
      <c r="Q47" s="3">
        <f t="shared" si="14"/>
        <v>1754.1599999999999</v>
      </c>
      <c r="R47" s="28">
        <f t="shared" si="15"/>
        <v>5523.2</v>
      </c>
      <c r="S47" s="41">
        <v>509.11</v>
      </c>
      <c r="T47" s="3">
        <f t="shared" si="21"/>
        <v>1492.5700000000002</v>
      </c>
      <c r="U47" s="30">
        <f t="shared" si="22"/>
        <v>145.62</v>
      </c>
      <c r="V47" s="31">
        <f t="shared" si="18"/>
        <v>2147.3000000000002</v>
      </c>
    </row>
    <row r="48" spans="1:22" ht="21" x14ac:dyDescent="0.35">
      <c r="A48" s="1"/>
      <c r="B48" t="s">
        <v>115</v>
      </c>
      <c r="C48" s="2" t="s">
        <v>116</v>
      </c>
      <c r="D48" t="s">
        <v>110</v>
      </c>
      <c r="E48" s="3">
        <v>7280.83</v>
      </c>
      <c r="F48" s="25">
        <v>15</v>
      </c>
      <c r="G48" s="3"/>
      <c r="H48" s="3"/>
      <c r="I48" s="32">
        <v>10.4</v>
      </c>
      <c r="J48" s="3"/>
      <c r="K48" s="3">
        <f t="shared" si="19"/>
        <v>7270.43</v>
      </c>
      <c r="L48" s="3">
        <v>0</v>
      </c>
      <c r="M48" s="3"/>
      <c r="N48" s="3">
        <v>916.97</v>
      </c>
      <c r="O48" s="3">
        <v>-0.04</v>
      </c>
      <c r="P48" s="42">
        <f t="shared" si="20"/>
        <v>837.3</v>
      </c>
      <c r="Q48" s="3">
        <f t="shared" si="14"/>
        <v>1754.23</v>
      </c>
      <c r="R48" s="45">
        <f t="shared" si="15"/>
        <v>5516.2000000000007</v>
      </c>
      <c r="S48" s="41">
        <v>509.11</v>
      </c>
      <c r="T48" s="3">
        <f t="shared" si="21"/>
        <v>1492.5700000000002</v>
      </c>
      <c r="U48" s="30">
        <f t="shared" si="22"/>
        <v>145.62</v>
      </c>
      <c r="V48" s="31">
        <f t="shared" si="18"/>
        <v>2147.3000000000002</v>
      </c>
    </row>
    <row r="49" spans="1:22" ht="21" x14ac:dyDescent="0.35">
      <c r="A49" s="1"/>
      <c r="B49" t="s">
        <v>117</v>
      </c>
      <c r="C49" s="2" t="s">
        <v>118</v>
      </c>
      <c r="D49" t="s">
        <v>110</v>
      </c>
      <c r="E49" s="3">
        <v>7280.83</v>
      </c>
      <c r="F49" s="25">
        <v>15</v>
      </c>
      <c r="G49" s="3"/>
      <c r="H49" s="3"/>
      <c r="I49" s="38"/>
      <c r="J49" s="3"/>
      <c r="K49" s="3">
        <f t="shared" si="19"/>
        <v>7280.83</v>
      </c>
      <c r="L49" s="3">
        <v>0</v>
      </c>
      <c r="M49" s="3"/>
      <c r="N49" s="3">
        <v>916.97</v>
      </c>
      <c r="O49" s="3">
        <v>-0.04</v>
      </c>
      <c r="P49" s="42">
        <f t="shared" si="20"/>
        <v>837.3</v>
      </c>
      <c r="Q49" s="3">
        <f t="shared" si="14"/>
        <v>1754.23</v>
      </c>
      <c r="R49" s="28">
        <f t="shared" si="15"/>
        <v>5526.6</v>
      </c>
      <c r="S49" s="41">
        <v>509.11</v>
      </c>
      <c r="T49" s="3">
        <f t="shared" si="21"/>
        <v>1492.5700000000002</v>
      </c>
      <c r="U49" s="30">
        <f t="shared" si="22"/>
        <v>145.62</v>
      </c>
      <c r="V49" s="31">
        <f t="shared" si="18"/>
        <v>2147.3000000000002</v>
      </c>
    </row>
    <row r="50" spans="1:22" ht="21" x14ac:dyDescent="0.35">
      <c r="A50" s="1"/>
      <c r="B50" t="s">
        <v>119</v>
      </c>
      <c r="C50" s="2" t="s">
        <v>120</v>
      </c>
      <c r="D50" t="s">
        <v>121</v>
      </c>
      <c r="E50" s="3">
        <v>4532.5</v>
      </c>
      <c r="F50" s="25">
        <v>15</v>
      </c>
      <c r="G50" s="3"/>
      <c r="H50" s="3"/>
      <c r="I50" s="32"/>
      <c r="J50" s="3"/>
      <c r="K50" s="3">
        <f t="shared" si="19"/>
        <v>4532.5</v>
      </c>
      <c r="L50" s="3"/>
      <c r="M50" s="3"/>
      <c r="N50" s="3">
        <v>385.85</v>
      </c>
      <c r="O50" s="3">
        <v>0.21</v>
      </c>
      <c r="P50" s="42">
        <f t="shared" si="20"/>
        <v>521.24</v>
      </c>
      <c r="Q50" s="3">
        <f t="shared" si="14"/>
        <v>907.3</v>
      </c>
      <c r="R50" s="46">
        <f t="shared" si="15"/>
        <v>3625.2</v>
      </c>
      <c r="S50" s="29">
        <v>433.79</v>
      </c>
      <c r="T50" s="3">
        <f t="shared" si="21"/>
        <v>929.17000000000007</v>
      </c>
      <c r="U50" s="30">
        <f t="shared" si="22"/>
        <v>90.65</v>
      </c>
      <c r="V50" s="31">
        <f t="shared" si="18"/>
        <v>1453.6100000000001</v>
      </c>
    </row>
    <row r="51" spans="1:22" ht="18.75" x14ac:dyDescent="0.3">
      <c r="A51" s="1"/>
      <c r="B51" s="21" t="s">
        <v>30</v>
      </c>
      <c r="C51" s="34"/>
      <c r="D51" s="35"/>
      <c r="E51" s="36">
        <f>SUM(E33:E50)</f>
        <v>121486.50000000001</v>
      </c>
      <c r="F51" s="36"/>
      <c r="G51" s="36">
        <f>SUM(G33:G50)</f>
        <v>8304</v>
      </c>
      <c r="H51" s="36">
        <f>SUM(H33:H48)</f>
        <v>0</v>
      </c>
      <c r="I51" s="36">
        <f>SUM(I33:I50)</f>
        <v>125.69</v>
      </c>
      <c r="J51" s="36">
        <f t="shared" ref="J51:V51" si="23">SUM(J33:J50)</f>
        <v>0</v>
      </c>
      <c r="K51" s="36">
        <f t="shared" si="23"/>
        <v>121360.81000000001</v>
      </c>
      <c r="L51" s="36">
        <f t="shared" si="23"/>
        <v>0</v>
      </c>
      <c r="M51" s="36">
        <f t="shared" si="23"/>
        <v>0</v>
      </c>
      <c r="N51" s="36">
        <f t="shared" si="23"/>
        <v>15155.769999999997</v>
      </c>
      <c r="O51" s="36">
        <f t="shared" si="23"/>
        <v>-0.28000000000000003</v>
      </c>
      <c r="P51" s="36">
        <f t="shared" si="23"/>
        <v>13133.719999999998</v>
      </c>
      <c r="Q51" s="36">
        <f t="shared" si="23"/>
        <v>36593.210000000006</v>
      </c>
      <c r="R51" s="36">
        <f t="shared" si="23"/>
        <v>84767.6</v>
      </c>
      <c r="S51" s="36">
        <f t="shared" si="23"/>
        <v>8592.5399999999991</v>
      </c>
      <c r="T51" s="36">
        <f t="shared" si="23"/>
        <v>23412.17</v>
      </c>
      <c r="U51" s="36">
        <f t="shared" si="23"/>
        <v>2284.1599999999994</v>
      </c>
      <c r="V51" s="36">
        <f t="shared" si="23"/>
        <v>34288.869999999995</v>
      </c>
    </row>
    <row r="52" spans="1:22" ht="18.75" x14ac:dyDescent="0.3">
      <c r="A52" s="1"/>
      <c r="B52" s="1"/>
      <c r="C52" s="2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7"/>
      <c r="S52" s="1"/>
      <c r="T52" s="1"/>
      <c r="U52" s="1"/>
      <c r="V52" s="1"/>
    </row>
    <row r="53" spans="1:22" ht="18.75" x14ac:dyDescent="0.3">
      <c r="A53" s="1"/>
      <c r="B53" s="21" t="s">
        <v>122</v>
      </c>
      <c r="C53" s="34" t="s">
        <v>123</v>
      </c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7"/>
      <c r="S53" s="1"/>
      <c r="T53" s="1"/>
      <c r="U53" s="1"/>
      <c r="V53" s="1"/>
    </row>
    <row r="54" spans="1:22" ht="21" x14ac:dyDescent="0.35">
      <c r="A54" s="1"/>
      <c r="B54" s="1" t="s">
        <v>124</v>
      </c>
      <c r="C54" s="2" t="s">
        <v>125</v>
      </c>
      <c r="D54" s="1" t="s">
        <v>126</v>
      </c>
      <c r="E54" s="3">
        <v>7741.55</v>
      </c>
      <c r="F54" s="25">
        <v>15</v>
      </c>
      <c r="G54" s="37"/>
      <c r="H54" s="3"/>
      <c r="I54" s="32"/>
      <c r="J54" s="3"/>
      <c r="K54" s="3">
        <f>E54+-I54</f>
        <v>7741.55</v>
      </c>
      <c r="L54" s="3"/>
      <c r="M54" s="3"/>
      <c r="N54" s="3">
        <v>1015.37</v>
      </c>
      <c r="O54" s="3">
        <v>-0.1</v>
      </c>
      <c r="P54" s="27">
        <f>ROUND(E54*0.115,2)</f>
        <v>890.28</v>
      </c>
      <c r="Q54" s="3">
        <f t="shared" ref="Q54:Q59" si="24">SUM(N54:P54)+G54</f>
        <v>1905.55</v>
      </c>
      <c r="R54" s="28">
        <f t="shared" ref="R54:R59" si="25">K54-Q54</f>
        <v>5836</v>
      </c>
      <c r="S54" s="41">
        <v>522.1</v>
      </c>
      <c r="T54" s="3">
        <f>ROUND(+E54*17.5%,2)+ROUND(E54*3%,2)</f>
        <v>1587.02</v>
      </c>
      <c r="U54" s="30">
        <f>ROUND(+E54*2%,2)</f>
        <v>154.83000000000001</v>
      </c>
      <c r="V54" s="31">
        <f t="shared" ref="V54:V59" si="26">SUM(S54:U54)</f>
        <v>2263.9499999999998</v>
      </c>
    </row>
    <row r="55" spans="1:22" ht="21" x14ac:dyDescent="0.35">
      <c r="A55" s="1"/>
      <c r="B55" s="1" t="s">
        <v>127</v>
      </c>
      <c r="C55" s="2" t="s">
        <v>128</v>
      </c>
      <c r="D55" s="1" t="s">
        <v>80</v>
      </c>
      <c r="E55" s="3">
        <v>7280.83</v>
      </c>
      <c r="F55" s="25">
        <v>15</v>
      </c>
      <c r="G55" s="3"/>
      <c r="H55" s="3"/>
      <c r="I55" s="32"/>
      <c r="J55" s="3"/>
      <c r="K55" s="3">
        <f t="shared" ref="K55:K59" si="27">E55+-I55</f>
        <v>7280.83</v>
      </c>
      <c r="L55" s="3"/>
      <c r="M55" s="3"/>
      <c r="N55" s="3">
        <v>916.97</v>
      </c>
      <c r="O55" s="3">
        <v>-0.04</v>
      </c>
      <c r="P55" s="27">
        <f>ROUND(E55*0.115,2)</f>
        <v>837.3</v>
      </c>
      <c r="Q55" s="3">
        <f t="shared" si="24"/>
        <v>1754.23</v>
      </c>
      <c r="R55" s="28">
        <f t="shared" si="25"/>
        <v>5526.6</v>
      </c>
      <c r="S55" s="41">
        <v>509.11</v>
      </c>
      <c r="T55" s="3">
        <f>ROUND(+E55*17.5%,2)+ROUND(E55*3%,2)</f>
        <v>1492.5700000000002</v>
      </c>
      <c r="U55" s="30">
        <f>ROUND(+E55*2%,2)</f>
        <v>145.62</v>
      </c>
      <c r="V55" s="31">
        <f t="shared" si="26"/>
        <v>2147.3000000000002</v>
      </c>
    </row>
    <row r="56" spans="1:22" ht="21" x14ac:dyDescent="0.35">
      <c r="A56" s="1"/>
      <c r="B56" s="1" t="s">
        <v>129</v>
      </c>
      <c r="C56" s="2" t="s">
        <v>130</v>
      </c>
      <c r="D56" s="1" t="s">
        <v>110</v>
      </c>
      <c r="E56" s="3">
        <v>7280.83</v>
      </c>
      <c r="F56" s="25">
        <v>15</v>
      </c>
      <c r="G56" s="3"/>
      <c r="H56" s="3"/>
      <c r="I56" s="32"/>
      <c r="J56" s="3"/>
      <c r="K56" s="3">
        <f t="shared" si="27"/>
        <v>7280.83</v>
      </c>
      <c r="L56" s="3"/>
      <c r="M56" s="3"/>
      <c r="N56" s="3">
        <v>916.97</v>
      </c>
      <c r="O56" s="3">
        <v>-0.14000000000000001</v>
      </c>
      <c r="P56" s="27"/>
      <c r="Q56" s="3">
        <f t="shared" si="24"/>
        <v>916.83</v>
      </c>
      <c r="R56" s="28">
        <f t="shared" si="25"/>
        <v>6364</v>
      </c>
      <c r="S56" s="41">
        <v>509.11</v>
      </c>
      <c r="T56" s="3"/>
      <c r="U56" s="30"/>
      <c r="V56" s="31">
        <f t="shared" si="26"/>
        <v>509.11</v>
      </c>
    </row>
    <row r="57" spans="1:22" ht="87.75" x14ac:dyDescent="0.35">
      <c r="A57" s="1" t="s">
        <v>131</v>
      </c>
      <c r="B57" t="s">
        <v>132</v>
      </c>
      <c r="C57" s="2" t="s">
        <v>133</v>
      </c>
      <c r="D57" s="47" t="s">
        <v>134</v>
      </c>
      <c r="E57" s="3">
        <v>7063.16</v>
      </c>
      <c r="F57" s="25">
        <v>15</v>
      </c>
      <c r="G57" s="3"/>
      <c r="H57" s="3"/>
      <c r="I57" s="32"/>
      <c r="J57" s="3"/>
      <c r="K57" s="3">
        <f t="shared" si="27"/>
        <v>7063.16</v>
      </c>
      <c r="L57" s="3"/>
      <c r="M57" s="3"/>
      <c r="N57" s="3">
        <v>870.48</v>
      </c>
      <c r="O57" s="3">
        <v>-0.18</v>
      </c>
      <c r="P57" s="27">
        <f>ROUND(E57*0.115,2)</f>
        <v>812.26</v>
      </c>
      <c r="Q57" s="3">
        <f t="shared" si="24"/>
        <v>1682.56</v>
      </c>
      <c r="R57" s="28">
        <f t="shared" si="25"/>
        <v>5380.6</v>
      </c>
      <c r="S57" s="41">
        <v>502.96</v>
      </c>
      <c r="T57" s="3">
        <f>ROUND(+E57*17.5%,2)+ROUND(E57*3%,2)</f>
        <v>1447.94</v>
      </c>
      <c r="U57" s="30">
        <f>ROUND(+E57*2%,2)</f>
        <v>141.26</v>
      </c>
      <c r="V57" s="31">
        <f t="shared" si="26"/>
        <v>2092.16</v>
      </c>
    </row>
    <row r="58" spans="1:22" ht="87.75" x14ac:dyDescent="0.35">
      <c r="A58" s="1"/>
      <c r="B58" t="s">
        <v>135</v>
      </c>
      <c r="C58" s="2" t="s">
        <v>136</v>
      </c>
      <c r="D58" s="47" t="s">
        <v>134</v>
      </c>
      <c r="E58" s="3">
        <v>7063.16</v>
      </c>
      <c r="F58" s="25">
        <v>15</v>
      </c>
      <c r="G58" s="3"/>
      <c r="H58" s="3"/>
      <c r="I58" s="32">
        <v>1.1200000000000001</v>
      </c>
      <c r="J58" s="3"/>
      <c r="K58" s="3">
        <f t="shared" si="27"/>
        <v>7062.04</v>
      </c>
      <c r="L58" s="3"/>
      <c r="M58" s="3"/>
      <c r="N58" s="3">
        <v>870.48</v>
      </c>
      <c r="O58" s="3">
        <v>0.1</v>
      </c>
      <c r="P58" s="27">
        <f>ROUND(E58*0.115,2)</f>
        <v>812.26</v>
      </c>
      <c r="Q58" s="3">
        <f t="shared" si="24"/>
        <v>1682.8400000000001</v>
      </c>
      <c r="R58" s="28">
        <f t="shared" si="25"/>
        <v>5379.2</v>
      </c>
      <c r="S58" s="41">
        <v>502.96</v>
      </c>
      <c r="T58" s="3">
        <f>ROUND(+E58*17.5%,2)+ROUND(E58*3%,2)</f>
        <v>1447.94</v>
      </c>
      <c r="U58" s="30">
        <f>ROUND(+E58*2%,2)</f>
        <v>141.26</v>
      </c>
      <c r="V58" s="31">
        <f t="shared" si="26"/>
        <v>2092.16</v>
      </c>
    </row>
    <row r="59" spans="1:22" ht="87.75" x14ac:dyDescent="0.35">
      <c r="A59" s="1"/>
      <c r="B59" t="s">
        <v>137</v>
      </c>
      <c r="C59" s="2" t="s">
        <v>138</v>
      </c>
      <c r="D59" s="47" t="s">
        <v>134</v>
      </c>
      <c r="E59" s="3">
        <f>7063.16/15*14</f>
        <v>6592.282666666666</v>
      </c>
      <c r="F59" s="25">
        <v>14</v>
      </c>
      <c r="G59" s="26">
        <v>1570</v>
      </c>
      <c r="H59" s="3"/>
      <c r="I59" s="32"/>
      <c r="J59" s="3"/>
      <c r="K59" s="3">
        <f t="shared" si="27"/>
        <v>6592.282666666666</v>
      </c>
      <c r="L59" s="3"/>
      <c r="M59" s="3"/>
      <c r="N59" s="3">
        <v>769.9</v>
      </c>
      <c r="O59" s="3">
        <v>7.0000000000000007E-2</v>
      </c>
      <c r="P59" s="42">
        <f>ROUND(E59*0.115,2)</f>
        <v>758.11</v>
      </c>
      <c r="Q59" s="3">
        <f t="shared" si="24"/>
        <v>3098.08</v>
      </c>
      <c r="R59" s="28">
        <f t="shared" si="25"/>
        <v>3494.2026666666661</v>
      </c>
      <c r="S59" s="41">
        <v>502.96</v>
      </c>
      <c r="T59" s="3">
        <f>ROUND(+E59*17.5%,2)+ROUND(E59*3%,2)</f>
        <v>1351.42</v>
      </c>
      <c r="U59" s="30">
        <f>ROUND(+E59*2%,2)</f>
        <v>131.85</v>
      </c>
      <c r="V59" s="31">
        <f t="shared" si="26"/>
        <v>1986.23</v>
      </c>
    </row>
    <row r="60" spans="1:22" ht="18.75" x14ac:dyDescent="0.3">
      <c r="A60" s="1"/>
      <c r="B60" s="21" t="s">
        <v>30</v>
      </c>
      <c r="C60" s="34"/>
      <c r="D60" s="35"/>
      <c r="E60" s="36">
        <f>SUM(E54:E59)</f>
        <v>43021.812666666665</v>
      </c>
      <c r="F60" s="36"/>
      <c r="G60" s="36">
        <f t="shared" ref="G60:H60" si="28">SUM(G54:G59)</f>
        <v>1570</v>
      </c>
      <c r="H60" s="36">
        <f t="shared" si="28"/>
        <v>0</v>
      </c>
      <c r="I60" s="36">
        <f>SUM(I54:I59)</f>
        <v>1.1200000000000001</v>
      </c>
      <c r="J60" s="36">
        <f t="shared" ref="J60" si="29">SUM(J54:J59)</f>
        <v>0</v>
      </c>
      <c r="K60" s="36">
        <f>SUM(K54:K59)</f>
        <v>43020.692666666662</v>
      </c>
      <c r="L60" s="36">
        <f t="shared" ref="L60:V60" si="30">SUM(L54:L59)</f>
        <v>0</v>
      </c>
      <c r="M60" s="36">
        <f t="shared" si="30"/>
        <v>0</v>
      </c>
      <c r="N60" s="36">
        <f t="shared" si="30"/>
        <v>5360.17</v>
      </c>
      <c r="O60" s="36">
        <f t="shared" si="30"/>
        <v>-0.28999999999999998</v>
      </c>
      <c r="P60" s="36">
        <f t="shared" si="30"/>
        <v>4110.21</v>
      </c>
      <c r="Q60" s="36">
        <f t="shared" si="30"/>
        <v>11040.09</v>
      </c>
      <c r="R60" s="36">
        <f>SUM(R54:R59)</f>
        <v>31980.602666666666</v>
      </c>
      <c r="S60" s="36">
        <f t="shared" si="30"/>
        <v>3049.2000000000003</v>
      </c>
      <c r="T60" s="36">
        <f t="shared" si="30"/>
        <v>7326.8900000000012</v>
      </c>
      <c r="U60" s="36">
        <f t="shared" si="30"/>
        <v>714.82</v>
      </c>
      <c r="V60" s="36">
        <f t="shared" si="30"/>
        <v>11090.91</v>
      </c>
    </row>
    <row r="61" spans="1:22" ht="18.75" x14ac:dyDescent="0.3">
      <c r="A61" s="1"/>
      <c r="B61" s="21"/>
      <c r="C61" s="2"/>
      <c r="D61" s="1"/>
      <c r="E61" s="3"/>
      <c r="F61" s="3"/>
      <c r="G61" s="3"/>
      <c r="H61" s="3"/>
      <c r="I61" s="3"/>
      <c r="J61" s="3"/>
      <c r="K61" s="48"/>
      <c r="L61" s="48"/>
      <c r="M61" s="48"/>
      <c r="N61" s="48"/>
      <c r="O61" s="48"/>
      <c r="P61" s="48"/>
      <c r="Q61" s="48"/>
      <c r="R61" s="49"/>
      <c r="S61" s="50"/>
      <c r="T61" s="50"/>
      <c r="U61" s="50"/>
      <c r="V61" s="50"/>
    </row>
    <row r="62" spans="1:22" ht="18.75" x14ac:dyDescent="0.3">
      <c r="A62" s="1"/>
      <c r="B62" s="21" t="s">
        <v>139</v>
      </c>
      <c r="C62" s="34" t="s">
        <v>140</v>
      </c>
      <c r="D62" s="1"/>
      <c r="E62" s="3"/>
      <c r="F62" s="3"/>
      <c r="G62" s="3"/>
      <c r="H62" s="3"/>
      <c r="I62" s="3"/>
      <c r="J62" s="3"/>
      <c r="K62" s="48"/>
      <c r="L62" s="48"/>
      <c r="M62" s="48"/>
      <c r="N62" s="48"/>
      <c r="O62" s="48"/>
      <c r="P62" s="48"/>
      <c r="Q62" s="48"/>
      <c r="R62" s="49"/>
      <c r="S62" s="50"/>
      <c r="T62" s="50"/>
      <c r="U62" s="50"/>
      <c r="V62" s="50"/>
    </row>
    <row r="63" spans="1:22" ht="21" x14ac:dyDescent="0.35">
      <c r="A63" s="1"/>
      <c r="B63" s="1" t="s">
        <v>141</v>
      </c>
      <c r="C63" s="2" t="s">
        <v>142</v>
      </c>
      <c r="D63" s="1" t="s">
        <v>35</v>
      </c>
      <c r="E63" s="3">
        <v>13520</v>
      </c>
      <c r="F63" s="25">
        <v>15</v>
      </c>
      <c r="G63" s="40"/>
      <c r="H63" s="3"/>
      <c r="I63" s="3"/>
      <c r="J63" s="3"/>
      <c r="K63" s="3">
        <f>E63+-I63</f>
        <v>13520</v>
      </c>
      <c r="L63" s="3">
        <v>0</v>
      </c>
      <c r="M63" s="3"/>
      <c r="N63" s="3">
        <v>2283.5500000000002</v>
      </c>
      <c r="O63" s="3">
        <v>-0.15</v>
      </c>
      <c r="P63" s="42">
        <f>ROUND(E63*0.115,2)</f>
        <v>1554.8</v>
      </c>
      <c r="Q63" s="3">
        <f>SUM(N63:P63)+G63</f>
        <v>3838.2</v>
      </c>
      <c r="R63" s="28">
        <f>K63-Q63</f>
        <v>9681.7999999999993</v>
      </c>
      <c r="S63" s="29">
        <v>685.15</v>
      </c>
      <c r="T63" s="3">
        <f>ROUND(+E63*17.5%,2)+ROUND(E63*3%,2)</f>
        <v>2771.6</v>
      </c>
      <c r="U63" s="30">
        <f>ROUND(+E63*2%,2)</f>
        <v>270.39999999999998</v>
      </c>
      <c r="V63" s="31">
        <f>SUM(S63:U63)</f>
        <v>3727.15</v>
      </c>
    </row>
    <row r="64" spans="1:22" ht="18.75" x14ac:dyDescent="0.3">
      <c r="A64" s="1"/>
      <c r="B64" s="21" t="s">
        <v>30</v>
      </c>
      <c r="C64" s="1"/>
      <c r="D64" s="1"/>
      <c r="E64" s="36">
        <f>E63</f>
        <v>13520</v>
      </c>
      <c r="F64" s="36"/>
      <c r="G64" s="36">
        <f>+G63</f>
        <v>0</v>
      </c>
      <c r="H64" s="36"/>
      <c r="I64" s="36">
        <f>I63</f>
        <v>0</v>
      </c>
      <c r="J64" s="36">
        <f t="shared" ref="J64" si="31">J63</f>
        <v>0</v>
      </c>
      <c r="K64" s="36">
        <f>K63</f>
        <v>13520</v>
      </c>
      <c r="L64" s="36">
        <f t="shared" ref="L64:V64" si="32">L63</f>
        <v>0</v>
      </c>
      <c r="M64" s="36">
        <f t="shared" si="32"/>
        <v>0</v>
      </c>
      <c r="N64" s="36">
        <f t="shared" si="32"/>
        <v>2283.5500000000002</v>
      </c>
      <c r="O64" s="36">
        <f t="shared" si="32"/>
        <v>-0.15</v>
      </c>
      <c r="P64" s="36">
        <f t="shared" si="32"/>
        <v>1554.8</v>
      </c>
      <c r="Q64" s="36">
        <f t="shared" si="32"/>
        <v>3838.2</v>
      </c>
      <c r="R64" s="36">
        <f>R63</f>
        <v>9681.7999999999993</v>
      </c>
      <c r="S64" s="36">
        <f t="shared" si="32"/>
        <v>685.15</v>
      </c>
      <c r="T64" s="36">
        <f t="shared" si="32"/>
        <v>2771.6</v>
      </c>
      <c r="U64" s="36">
        <f t="shared" si="32"/>
        <v>270.39999999999998</v>
      </c>
      <c r="V64" s="36">
        <f t="shared" si="32"/>
        <v>3727.15</v>
      </c>
    </row>
    <row r="65" spans="1:22" ht="18.75" x14ac:dyDescent="0.3">
      <c r="A65" s="1"/>
      <c r="B65" s="21"/>
      <c r="C65" s="1"/>
      <c r="D65" s="1"/>
      <c r="E65" s="3"/>
      <c r="F65" s="3"/>
      <c r="G65" s="3"/>
      <c r="H65" s="3"/>
      <c r="I65" s="3"/>
      <c r="J65" s="3"/>
      <c r="K65" s="48"/>
      <c r="L65" s="48"/>
      <c r="M65" s="48"/>
      <c r="N65" s="48"/>
      <c r="O65" s="48"/>
      <c r="P65" s="48"/>
      <c r="Q65" s="48"/>
      <c r="R65" s="49"/>
      <c r="S65" s="50"/>
      <c r="T65" s="50"/>
      <c r="U65" s="50"/>
      <c r="V65" s="50"/>
    </row>
    <row r="66" spans="1:22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1"/>
      <c r="S66" s="1"/>
      <c r="T66" s="1"/>
      <c r="U66" s="1"/>
      <c r="V66" s="1"/>
    </row>
    <row r="67" spans="1:22" ht="18.75" x14ac:dyDescent="0.3">
      <c r="A67" s="1"/>
      <c r="B67" s="1"/>
      <c r="C67" s="52" t="s">
        <v>143</v>
      </c>
      <c r="D67" s="1"/>
      <c r="E67" s="53">
        <f>E9+E23+E30+E51+E60+E64</f>
        <v>298935.29599999997</v>
      </c>
      <c r="F67" s="53"/>
      <c r="G67" s="54">
        <f>G9+G23+G30+G51+G60+G64</f>
        <v>22270.080000000002</v>
      </c>
      <c r="H67" s="53"/>
      <c r="I67" s="53">
        <f t="shared" ref="I67:Q67" si="33">I9+I23+I30+I51+I60+I64</f>
        <v>140.68</v>
      </c>
      <c r="J67" s="53">
        <f t="shared" si="33"/>
        <v>0</v>
      </c>
      <c r="K67" s="53">
        <f t="shared" si="33"/>
        <v>298793.89600000001</v>
      </c>
      <c r="L67" s="53">
        <f t="shared" si="33"/>
        <v>7786.7400000000025</v>
      </c>
      <c r="M67" s="53">
        <f t="shared" si="33"/>
        <v>7786.2699999999995</v>
      </c>
      <c r="N67" s="53">
        <f t="shared" si="33"/>
        <v>38958.58</v>
      </c>
      <c r="O67" s="53">
        <f t="shared" si="33"/>
        <v>-1.45</v>
      </c>
      <c r="P67" s="54">
        <f t="shared" si="33"/>
        <v>32703.079999999994</v>
      </c>
      <c r="Q67" s="53">
        <f t="shared" si="33"/>
        <v>93930.29</v>
      </c>
      <c r="R67" s="55">
        <f>ROUND(+R9+R23+R30+R51+R60+R64,1)</f>
        <v>204863.6</v>
      </c>
      <c r="S67" s="53">
        <f>S9+S23+S30+S51+S60+S64</f>
        <v>20610.12</v>
      </c>
      <c r="T67" s="56">
        <f>T64+T60+T51+T30+T23+T9</f>
        <v>58296.580100000006</v>
      </c>
      <c r="U67" s="54">
        <f>U9+U23+U30+U51+U60+U64</f>
        <v>5687.5399999999991</v>
      </c>
      <c r="V67" s="57">
        <f>V9+V23+V30+V51+V60+V64</f>
        <v>84594.240099999995</v>
      </c>
    </row>
    <row r="68" spans="1:22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53"/>
      <c r="T68" s="53"/>
      <c r="U68" s="1"/>
      <c r="V68" s="1"/>
    </row>
    <row r="69" spans="1:22" ht="15.75" x14ac:dyDescent="0.25">
      <c r="A69" s="1"/>
      <c r="B69" s="1"/>
      <c r="C69" t="s">
        <v>144</v>
      </c>
      <c r="D69" s="1"/>
      <c r="E69" s="3">
        <f>E7+E8+E12+E13+E14+E15+E16+E17+E18+E19+E20+E21+E22+E26+E27+E28+E29+E34+E35+E36+E37+E38+E39+E40+E41+E42+E44+E45+E46+E47+E48+E49+E50+E54+E55+E57+E58+E59+E63</f>
        <v>284373.63599999982</v>
      </c>
      <c r="F69" s="3">
        <f>E69*17.5%</f>
        <v>49765.386299999969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3"/>
      <c r="U69" s="1"/>
      <c r="V69" s="1"/>
    </row>
    <row r="70" spans="1:22" ht="15.75" x14ac:dyDescent="0.25">
      <c r="A70" s="1"/>
      <c r="B70" s="1"/>
      <c r="C70" t="s">
        <v>145</v>
      </c>
      <c r="D70" s="1"/>
      <c r="E70" s="3">
        <f>E69</f>
        <v>284373.63599999982</v>
      </c>
      <c r="F70" s="3">
        <f>E70*3%</f>
        <v>8531.2090799999951</v>
      </c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</row>
    <row r="71" spans="1:22" ht="15.75" x14ac:dyDescent="0.25">
      <c r="A71" s="1"/>
      <c r="B71" s="1"/>
      <c r="C71" s="1"/>
      <c r="D71" s="1"/>
      <c r="E71" s="1"/>
      <c r="F71" s="3">
        <f>SUM(F69:F70)</f>
        <v>58296.595379999962</v>
      </c>
      <c r="G71" s="3"/>
      <c r="H71" s="1"/>
      <c r="I71" s="4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</row>
    <row r="72" spans="1:2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</row>
    <row r="73" spans="1:2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</row>
    <row r="74" spans="1:2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</row>
    <row r="75" spans="1:2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</row>
    <row r="76" spans="1:22" ht="16.5" thickBot="1" x14ac:dyDescent="0.3">
      <c r="A76" s="1"/>
      <c r="B76" s="1"/>
      <c r="C76" s="1"/>
      <c r="D76" s="1"/>
      <c r="E76" s="58"/>
      <c r="F76" s="58"/>
      <c r="G76" s="25"/>
      <c r="H76" s="25"/>
      <c r="I76" s="1"/>
      <c r="J76" s="1"/>
      <c r="K76" s="1"/>
      <c r="L76" s="1"/>
      <c r="M76" s="1"/>
      <c r="N76" s="1"/>
      <c r="O76" s="1"/>
      <c r="P76" s="59"/>
      <c r="Q76" s="59"/>
      <c r="R76" s="2"/>
      <c r="S76" s="1"/>
      <c r="T76" s="1"/>
      <c r="U76" s="1"/>
      <c r="V76" s="1"/>
    </row>
    <row r="77" spans="1:22" ht="15" x14ac:dyDescent="0.25">
      <c r="A77" s="1"/>
      <c r="B77" s="1"/>
      <c r="C77" s="1"/>
      <c r="D77" s="1"/>
      <c r="E77" s="60" t="s">
        <v>146</v>
      </c>
      <c r="F77" s="59"/>
      <c r="G77" s="25"/>
      <c r="H77" s="25"/>
      <c r="I77" s="1"/>
      <c r="J77" s="1"/>
      <c r="K77" s="1"/>
      <c r="L77" s="1"/>
      <c r="M77" s="1"/>
      <c r="N77" s="1"/>
      <c r="O77" s="1"/>
      <c r="P77" s="1"/>
      <c r="Q77" s="1"/>
      <c r="R77" s="61" t="s">
        <v>147</v>
      </c>
      <c r="S77" s="61"/>
      <c r="T77" s="25"/>
      <c r="U77" s="1"/>
      <c r="V77" s="1"/>
    </row>
    <row r="78" spans="1:22" ht="15.75" x14ac:dyDescent="0.25">
      <c r="A78" s="1"/>
      <c r="B78" s="1"/>
      <c r="C78" s="1"/>
      <c r="D78" s="1"/>
      <c r="E78" t="s">
        <v>148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 t="s">
        <v>149</v>
      </c>
      <c r="S78" s="1"/>
      <c r="T78" s="1"/>
      <c r="U78" s="1"/>
      <c r="V78" s="1"/>
    </row>
    <row r="79" spans="1:2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</row>
    <row r="80" spans="1:22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2"/>
      <c r="S80" s="1"/>
      <c r="T80" s="1"/>
      <c r="U80" s="1"/>
      <c r="V80" s="1"/>
    </row>
  </sheetData>
  <mergeCells count="5">
    <mergeCell ref="B4:V4"/>
    <mergeCell ref="E76:F76"/>
    <mergeCell ref="P76:Q76"/>
    <mergeCell ref="E77:F77"/>
    <mergeCell ref="R77:S7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4F7B0-6C29-4FB6-BEF1-6EFE9B71EE81}">
  <dimension ref="A1:V79"/>
  <sheetViews>
    <sheetView tabSelected="1" workbookViewId="0">
      <selection sqref="A1:V79"/>
    </sheetView>
  </sheetViews>
  <sheetFormatPr baseColWidth="10" defaultRowHeight="14.25" x14ac:dyDescent="0.2"/>
  <sheetData>
    <row r="1" spans="1:22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1"/>
    </row>
    <row r="2" spans="1:22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1"/>
      <c r="T2" s="1"/>
      <c r="U2" s="1"/>
      <c r="V2" s="1"/>
    </row>
    <row r="3" spans="1:22" ht="15.75" x14ac:dyDescent="0.25">
      <c r="A3" s="1"/>
      <c r="B3" s="1"/>
      <c r="C3" s="1"/>
      <c r="D3" s="1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1"/>
      <c r="T3" s="1"/>
      <c r="U3" s="1"/>
      <c r="V3" s="1"/>
    </row>
    <row r="4" spans="1:22" ht="18.75" x14ac:dyDescent="0.25">
      <c r="A4" s="1"/>
      <c r="B4" s="5" t="s">
        <v>150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56.25" x14ac:dyDescent="0.2">
      <c r="A5" s="6"/>
      <c r="B5" s="7" t="s">
        <v>1</v>
      </c>
      <c r="C5" s="8" t="s">
        <v>2</v>
      </c>
      <c r="D5" s="9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4" t="s">
        <v>8</v>
      </c>
      <c r="J5" s="9" t="s">
        <v>9</v>
      </c>
      <c r="K5" s="9" t="s">
        <v>10</v>
      </c>
      <c r="L5" s="15" t="s">
        <v>11</v>
      </c>
      <c r="M5" s="11" t="s">
        <v>12</v>
      </c>
      <c r="N5" s="11" t="s">
        <v>13</v>
      </c>
      <c r="O5" s="16" t="s">
        <v>14</v>
      </c>
      <c r="P5" s="17" t="s">
        <v>15</v>
      </c>
      <c r="Q5" s="18" t="s">
        <v>16</v>
      </c>
      <c r="R5" s="19" t="s">
        <v>17</v>
      </c>
      <c r="S5" s="15" t="s">
        <v>18</v>
      </c>
      <c r="T5" s="15" t="s">
        <v>19</v>
      </c>
      <c r="U5" s="20" t="s">
        <v>20</v>
      </c>
      <c r="V5" s="20" t="s">
        <v>21</v>
      </c>
    </row>
    <row r="6" spans="1:22" ht="15.75" x14ac:dyDescent="0.25">
      <c r="A6" s="1"/>
      <c r="B6" s="21" t="s">
        <v>22</v>
      </c>
      <c r="C6" s="22" t="s">
        <v>23</v>
      </c>
      <c r="D6" s="22"/>
      <c r="E6" s="23"/>
      <c r="F6" s="3"/>
      <c r="G6" s="24"/>
      <c r="H6" s="3"/>
      <c r="I6" s="23"/>
      <c r="J6" s="23"/>
      <c r="K6" s="23"/>
      <c r="L6" s="3"/>
      <c r="M6" s="3"/>
      <c r="N6" s="3"/>
      <c r="O6" s="23"/>
      <c r="P6" s="3"/>
      <c r="Q6" s="23"/>
      <c r="R6" s="4"/>
      <c r="S6" s="1"/>
      <c r="T6" s="1"/>
      <c r="U6" s="1"/>
      <c r="V6" s="1"/>
    </row>
    <row r="7" spans="1:22" ht="21" x14ac:dyDescent="0.35">
      <c r="A7" s="1"/>
      <c r="B7" s="1" t="s">
        <v>24</v>
      </c>
      <c r="C7" s="2" t="s">
        <v>25</v>
      </c>
      <c r="D7" s="1" t="s">
        <v>26</v>
      </c>
      <c r="E7" s="3">
        <v>20239.82</v>
      </c>
      <c r="F7" s="25">
        <v>15</v>
      </c>
      <c r="G7" s="26">
        <v>5036</v>
      </c>
      <c r="H7" s="3"/>
      <c r="I7" s="3"/>
      <c r="J7" s="3"/>
      <c r="K7" s="3">
        <f>E7+-I7</f>
        <v>20239.82</v>
      </c>
      <c r="L7" s="3">
        <v>0</v>
      </c>
      <c r="M7" s="3"/>
      <c r="N7" s="3">
        <v>3954.88</v>
      </c>
      <c r="O7" s="3">
        <v>0.16</v>
      </c>
      <c r="P7" s="27">
        <f>ROUND(E7*0.115,2)</f>
        <v>2327.58</v>
      </c>
      <c r="Q7" s="3">
        <f>SUM(N7:P7)+G7</f>
        <v>11318.619999999999</v>
      </c>
      <c r="R7" s="28">
        <f>K7-Q7</f>
        <v>8921.2000000000007</v>
      </c>
      <c r="S7" s="29">
        <v>874.76</v>
      </c>
      <c r="T7" s="3">
        <f>+E7*17.5%+E7*3%</f>
        <v>4149.1630999999998</v>
      </c>
      <c r="U7" s="30">
        <f>ROUND(+E7*2%,2)</f>
        <v>404.8</v>
      </c>
      <c r="V7" s="31">
        <f>SUM(S7:U7)</f>
        <v>5428.7231000000002</v>
      </c>
    </row>
    <row r="8" spans="1:22" ht="21" x14ac:dyDescent="0.35">
      <c r="A8" s="1"/>
      <c r="B8" s="1" t="s">
        <v>27</v>
      </c>
      <c r="C8" s="2" t="s">
        <v>28</v>
      </c>
      <c r="D8" s="1" t="s">
        <v>29</v>
      </c>
      <c r="E8" s="3">
        <v>6497.4</v>
      </c>
      <c r="F8" s="25">
        <v>15</v>
      </c>
      <c r="G8" s="3"/>
      <c r="H8" s="3"/>
      <c r="I8" s="32">
        <v>4.13</v>
      </c>
      <c r="J8" s="3"/>
      <c r="K8" s="3">
        <f>E8+-I8</f>
        <v>6493.2699999999995</v>
      </c>
      <c r="L8" s="3">
        <v>0</v>
      </c>
      <c r="M8" s="3"/>
      <c r="N8" s="3">
        <v>749.59</v>
      </c>
      <c r="O8" s="3">
        <v>0.28000000000000003</v>
      </c>
      <c r="P8" s="27">
        <f>ROUND(E8*0.115,2)</f>
        <v>747.2</v>
      </c>
      <c r="Q8" s="3">
        <f>SUM(N8:P8)+G8</f>
        <v>1497.0700000000002</v>
      </c>
      <c r="R8" s="28">
        <f>K8-Q8</f>
        <v>4996.1999999999989</v>
      </c>
      <c r="S8" s="29">
        <v>487</v>
      </c>
      <c r="T8" s="3">
        <f>+E8*17.5%+E8*3%</f>
        <v>1331.9669999999999</v>
      </c>
      <c r="U8" s="30">
        <f>ROUND(+E8*2%,2)</f>
        <v>129.94999999999999</v>
      </c>
      <c r="V8" s="31">
        <f>SUM(S8:U8)</f>
        <v>1948.9169999999999</v>
      </c>
    </row>
    <row r="9" spans="1:22" ht="18.75" x14ac:dyDescent="0.3">
      <c r="A9" s="1"/>
      <c r="B9" s="33" t="s">
        <v>30</v>
      </c>
      <c r="C9" s="34"/>
      <c r="D9" s="35"/>
      <c r="E9" s="36">
        <f>SUM(E7:E8)</f>
        <v>26737.22</v>
      </c>
      <c r="F9" s="36"/>
      <c r="G9" s="36">
        <f>+G8+G7</f>
        <v>5036</v>
      </c>
      <c r="H9" s="36"/>
      <c r="I9" s="36">
        <f t="shared" ref="I9:J9" si="0">SUM(I7:I8)</f>
        <v>4.13</v>
      </c>
      <c r="J9" s="36">
        <f t="shared" si="0"/>
        <v>0</v>
      </c>
      <c r="K9" s="36">
        <f>SUM(K7:K8)</f>
        <v>26733.09</v>
      </c>
      <c r="L9" s="36">
        <f t="shared" ref="L9:V9" si="1">SUM(L7:L8)</f>
        <v>0</v>
      </c>
      <c r="M9" s="36">
        <f t="shared" si="1"/>
        <v>0</v>
      </c>
      <c r="N9" s="36">
        <f t="shared" si="1"/>
        <v>4704.47</v>
      </c>
      <c r="O9" s="36">
        <f t="shared" si="1"/>
        <v>0.44000000000000006</v>
      </c>
      <c r="P9" s="36">
        <f>SUM(P7:P8)</f>
        <v>3074.7799999999997</v>
      </c>
      <c r="Q9" s="36">
        <f t="shared" si="1"/>
        <v>12815.689999999999</v>
      </c>
      <c r="R9" s="36">
        <f>SUM(R7:R8)</f>
        <v>13917.4</v>
      </c>
      <c r="S9" s="36">
        <f t="shared" si="1"/>
        <v>1361.76</v>
      </c>
      <c r="T9" s="36">
        <f t="shared" si="1"/>
        <v>5481.1300999999994</v>
      </c>
      <c r="U9" s="36">
        <f t="shared" si="1"/>
        <v>534.75</v>
      </c>
      <c r="V9" s="36">
        <f t="shared" si="1"/>
        <v>7377.6401000000005</v>
      </c>
    </row>
    <row r="10" spans="1:22" ht="18.75" x14ac:dyDescent="0.3">
      <c r="A10" s="1"/>
      <c r="B10" s="1"/>
      <c r="C10" s="2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7"/>
      <c r="S10" s="1"/>
      <c r="T10" s="1"/>
      <c r="U10" s="1"/>
      <c r="V10" s="1"/>
    </row>
    <row r="11" spans="1:22" ht="18.75" x14ac:dyDescent="0.3">
      <c r="A11" s="1"/>
      <c r="B11" s="21" t="s">
        <v>31</v>
      </c>
      <c r="C11" s="34" t="s">
        <v>32</v>
      </c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7"/>
      <c r="S11" s="1"/>
      <c r="T11" s="1"/>
      <c r="U11" s="1"/>
      <c r="V11" s="1"/>
    </row>
    <row r="12" spans="1:22" ht="21" x14ac:dyDescent="0.35">
      <c r="A12" s="1"/>
      <c r="B12" s="1" t="s">
        <v>33</v>
      </c>
      <c r="C12" s="2" t="s">
        <v>34</v>
      </c>
      <c r="D12" s="1" t="s">
        <v>35</v>
      </c>
      <c r="E12" s="3">
        <v>13520</v>
      </c>
      <c r="F12" s="25">
        <v>15</v>
      </c>
      <c r="G12" s="26">
        <v>2535</v>
      </c>
      <c r="H12" s="3"/>
      <c r="I12" s="3"/>
      <c r="J12" s="3"/>
      <c r="K12" s="3">
        <f>E12+-I12</f>
        <v>13520</v>
      </c>
      <c r="L12" s="3">
        <v>0</v>
      </c>
      <c r="M12" s="3"/>
      <c r="N12" s="3">
        <v>2283.5500000000002</v>
      </c>
      <c r="O12" s="3">
        <v>-0.15</v>
      </c>
      <c r="P12" s="27">
        <f t="shared" ref="P12:P22" si="2">ROUND(E12*0.115,2)</f>
        <v>1554.8</v>
      </c>
      <c r="Q12" s="3">
        <f t="shared" ref="Q12:Q22" si="3">SUM(N12:P12)+G12</f>
        <v>6373.2</v>
      </c>
      <c r="R12" s="28">
        <f t="shared" ref="R12:R22" si="4">K12-Q12</f>
        <v>7146.8</v>
      </c>
      <c r="S12" s="29">
        <v>685.15</v>
      </c>
      <c r="T12" s="3">
        <f t="shared" ref="T12:T22" si="5">ROUND(+E12*17.5%,2)+ROUND(E12*3%,2)</f>
        <v>2771.6</v>
      </c>
      <c r="U12" s="30">
        <f t="shared" ref="U12:U22" si="6">ROUND(+E12*2%,2)</f>
        <v>270.39999999999998</v>
      </c>
      <c r="V12" s="31">
        <f t="shared" ref="V12:V22" si="7">SUM(S12:U12)</f>
        <v>3727.15</v>
      </c>
    </row>
    <row r="13" spans="1:22" ht="21" x14ac:dyDescent="0.35">
      <c r="A13" s="1"/>
      <c r="B13" s="1" t="s">
        <v>36</v>
      </c>
      <c r="C13" s="2" t="s">
        <v>37</v>
      </c>
      <c r="D13" s="1" t="s">
        <v>38</v>
      </c>
      <c r="E13" s="3">
        <v>7280.83</v>
      </c>
      <c r="F13" s="25">
        <v>15</v>
      </c>
      <c r="G13" s="3"/>
      <c r="H13" s="3"/>
      <c r="I13" s="38"/>
      <c r="J13" s="39"/>
      <c r="K13" s="3">
        <f t="shared" ref="K13:K22" si="8">E13+-I13</f>
        <v>7280.83</v>
      </c>
      <c r="L13" s="3">
        <v>0</v>
      </c>
      <c r="M13" s="3"/>
      <c r="N13" s="3">
        <v>916.97</v>
      </c>
      <c r="O13" s="3">
        <v>-0.04</v>
      </c>
      <c r="P13" s="27">
        <f t="shared" si="2"/>
        <v>837.3</v>
      </c>
      <c r="Q13" s="3">
        <f t="shared" si="3"/>
        <v>1754.23</v>
      </c>
      <c r="R13" s="28">
        <f t="shared" si="4"/>
        <v>5526.6</v>
      </c>
      <c r="S13" s="29">
        <v>509.11</v>
      </c>
      <c r="T13" s="3">
        <f t="shared" si="5"/>
        <v>1492.5700000000002</v>
      </c>
      <c r="U13" s="30">
        <f t="shared" si="6"/>
        <v>145.62</v>
      </c>
      <c r="V13" s="31">
        <f t="shared" si="7"/>
        <v>2147.3000000000002</v>
      </c>
    </row>
    <row r="14" spans="1:22" ht="21" x14ac:dyDescent="0.35">
      <c r="A14" s="1"/>
      <c r="B14" s="1" t="s">
        <v>39</v>
      </c>
      <c r="C14" s="2" t="s">
        <v>40</v>
      </c>
      <c r="D14" s="1" t="s">
        <v>41</v>
      </c>
      <c r="E14" s="3">
        <v>7280.83</v>
      </c>
      <c r="F14" s="25">
        <v>15</v>
      </c>
      <c r="G14" s="40"/>
      <c r="H14" s="3"/>
      <c r="I14" s="38">
        <v>5.78</v>
      </c>
      <c r="J14" s="39"/>
      <c r="K14" s="3">
        <f t="shared" si="8"/>
        <v>7275.05</v>
      </c>
      <c r="L14" s="3">
        <v>0</v>
      </c>
      <c r="M14" s="3"/>
      <c r="N14" s="3">
        <v>916.97</v>
      </c>
      <c r="O14" s="3">
        <v>-0.02</v>
      </c>
      <c r="P14" s="27">
        <f t="shared" si="2"/>
        <v>837.3</v>
      </c>
      <c r="Q14" s="3">
        <f t="shared" si="3"/>
        <v>1754.25</v>
      </c>
      <c r="R14" s="28">
        <f t="shared" si="4"/>
        <v>5520.8</v>
      </c>
      <c r="S14" s="29">
        <v>509.11</v>
      </c>
      <c r="T14" s="3">
        <f t="shared" si="5"/>
        <v>1492.5700000000002</v>
      </c>
      <c r="U14" s="30">
        <f t="shared" si="6"/>
        <v>145.62</v>
      </c>
      <c r="V14" s="31">
        <f t="shared" si="7"/>
        <v>2147.3000000000002</v>
      </c>
    </row>
    <row r="15" spans="1:22" ht="21" x14ac:dyDescent="0.35">
      <c r="A15" s="1"/>
      <c r="B15" s="1" t="s">
        <v>42</v>
      </c>
      <c r="C15" s="2" t="s">
        <v>43</v>
      </c>
      <c r="D15" s="1" t="s">
        <v>44</v>
      </c>
      <c r="E15" s="3">
        <v>7741.55</v>
      </c>
      <c r="F15" s="25">
        <v>15</v>
      </c>
      <c r="G15" s="3"/>
      <c r="H15" s="3"/>
      <c r="I15" s="38">
        <v>4.92</v>
      </c>
      <c r="J15" s="3"/>
      <c r="K15" s="3">
        <f t="shared" si="8"/>
        <v>7736.63</v>
      </c>
      <c r="L15" s="3">
        <v>0</v>
      </c>
      <c r="M15" s="3"/>
      <c r="N15" s="3">
        <v>1015.37</v>
      </c>
      <c r="O15" s="3">
        <v>-0.02</v>
      </c>
      <c r="P15" s="27">
        <f t="shared" si="2"/>
        <v>890.28</v>
      </c>
      <c r="Q15" s="3">
        <f t="shared" si="3"/>
        <v>1905.63</v>
      </c>
      <c r="R15" s="28">
        <f t="shared" si="4"/>
        <v>5831</v>
      </c>
      <c r="S15" s="29">
        <v>522.1</v>
      </c>
      <c r="T15" s="3">
        <f t="shared" si="5"/>
        <v>1587.02</v>
      </c>
      <c r="U15" s="30">
        <f t="shared" si="6"/>
        <v>154.83000000000001</v>
      </c>
      <c r="V15" s="31">
        <f t="shared" si="7"/>
        <v>2263.9499999999998</v>
      </c>
    </row>
    <row r="16" spans="1:22" ht="21" x14ac:dyDescent="0.35">
      <c r="A16" s="1"/>
      <c r="B16" s="1" t="s">
        <v>45</v>
      </c>
      <c r="C16" s="2" t="s">
        <v>46</v>
      </c>
      <c r="D16" s="1" t="s">
        <v>47</v>
      </c>
      <c r="E16" s="3">
        <v>5115.1000000000004</v>
      </c>
      <c r="F16" s="25">
        <v>15</v>
      </c>
      <c r="G16" s="26">
        <v>2558</v>
      </c>
      <c r="H16" s="3"/>
      <c r="I16" s="38"/>
      <c r="J16" s="3"/>
      <c r="K16" s="3">
        <f t="shared" si="8"/>
        <v>5115.1000000000004</v>
      </c>
      <c r="L16" s="3">
        <v>0</v>
      </c>
      <c r="M16" s="3"/>
      <c r="N16" s="3">
        <v>482.27</v>
      </c>
      <c r="O16" s="3">
        <v>-0.01</v>
      </c>
      <c r="P16" s="27">
        <f t="shared" si="2"/>
        <v>588.24</v>
      </c>
      <c r="Q16" s="3">
        <f t="shared" si="3"/>
        <v>3628.5</v>
      </c>
      <c r="R16" s="28">
        <f t="shared" si="4"/>
        <v>1486.6000000000004</v>
      </c>
      <c r="S16" s="29">
        <v>448</v>
      </c>
      <c r="T16" s="3">
        <f t="shared" si="5"/>
        <v>1048.5899999999999</v>
      </c>
      <c r="U16" s="30">
        <f t="shared" si="6"/>
        <v>102.3</v>
      </c>
      <c r="V16" s="31">
        <f t="shared" si="7"/>
        <v>1598.8899999999999</v>
      </c>
    </row>
    <row r="17" spans="1:22" ht="21" x14ac:dyDescent="0.35">
      <c r="A17" s="1"/>
      <c r="B17" s="1" t="s">
        <v>48</v>
      </c>
      <c r="C17" s="2" t="s">
        <v>49</v>
      </c>
      <c r="D17" s="1" t="s">
        <v>50</v>
      </c>
      <c r="E17" s="3">
        <v>4532.5</v>
      </c>
      <c r="F17" s="25">
        <v>15</v>
      </c>
      <c r="G17" s="26">
        <v>2267.08</v>
      </c>
      <c r="H17" s="3"/>
      <c r="I17" s="32"/>
      <c r="J17" s="3"/>
      <c r="K17" s="3">
        <f t="shared" si="8"/>
        <v>4532.5</v>
      </c>
      <c r="L17" s="3"/>
      <c r="M17" s="3"/>
      <c r="N17" s="3">
        <v>385.85</v>
      </c>
      <c r="O17" s="3">
        <v>0.13</v>
      </c>
      <c r="P17" s="27">
        <f t="shared" si="2"/>
        <v>521.24</v>
      </c>
      <c r="Q17" s="3">
        <f t="shared" si="3"/>
        <v>3174.3</v>
      </c>
      <c r="R17" s="28">
        <f t="shared" si="4"/>
        <v>1358.1999999999998</v>
      </c>
      <c r="S17" s="29">
        <v>433.8</v>
      </c>
      <c r="T17" s="3">
        <f t="shared" si="5"/>
        <v>929.17000000000007</v>
      </c>
      <c r="U17" s="30">
        <f t="shared" si="6"/>
        <v>90.65</v>
      </c>
      <c r="V17" s="31">
        <f t="shared" si="7"/>
        <v>1453.6200000000001</v>
      </c>
    </row>
    <row r="18" spans="1:22" ht="21" x14ac:dyDescent="0.35">
      <c r="A18" s="1"/>
      <c r="B18" s="1" t="s">
        <v>51</v>
      </c>
      <c r="C18" s="2" t="s">
        <v>52</v>
      </c>
      <c r="D18" s="1" t="s">
        <v>53</v>
      </c>
      <c r="E18" s="3">
        <v>5115.1000000000004</v>
      </c>
      <c r="F18" s="25">
        <v>15</v>
      </c>
      <c r="G18" s="40"/>
      <c r="H18" s="32"/>
      <c r="I18" s="38">
        <v>4.0599999999999996</v>
      </c>
      <c r="J18" s="3"/>
      <c r="K18" s="3">
        <f t="shared" si="8"/>
        <v>5111.04</v>
      </c>
      <c r="L18" s="3"/>
      <c r="M18" s="3"/>
      <c r="N18" s="3">
        <v>482.27</v>
      </c>
      <c r="O18" s="3">
        <v>-7.0000000000000007E-2</v>
      </c>
      <c r="P18" s="27">
        <f t="shared" si="2"/>
        <v>588.24</v>
      </c>
      <c r="Q18" s="3">
        <f t="shared" si="3"/>
        <v>1070.44</v>
      </c>
      <c r="R18" s="28">
        <f t="shared" si="4"/>
        <v>4040.6</v>
      </c>
      <c r="S18" s="29">
        <v>448</v>
      </c>
      <c r="T18" s="3">
        <f t="shared" si="5"/>
        <v>1048.5899999999999</v>
      </c>
      <c r="U18" s="30">
        <f t="shared" si="6"/>
        <v>102.3</v>
      </c>
      <c r="V18" s="31">
        <f t="shared" si="7"/>
        <v>1598.8899999999999</v>
      </c>
    </row>
    <row r="19" spans="1:22" ht="21" x14ac:dyDescent="0.35">
      <c r="A19" s="1"/>
      <c r="B19" t="s">
        <v>54</v>
      </c>
      <c r="C19" s="2" t="s">
        <v>55</v>
      </c>
      <c r="D19" s="1" t="s">
        <v>50</v>
      </c>
      <c r="E19" s="3">
        <v>0</v>
      </c>
      <c r="F19" s="25">
        <v>15</v>
      </c>
      <c r="G19" s="40"/>
      <c r="H19" s="32"/>
      <c r="I19" s="38"/>
      <c r="J19" s="3"/>
      <c r="K19" s="3">
        <f t="shared" si="8"/>
        <v>0</v>
      </c>
      <c r="L19" s="3"/>
      <c r="M19" s="3"/>
      <c r="N19" s="3">
        <v>0</v>
      </c>
      <c r="O19" s="3">
        <v>0</v>
      </c>
      <c r="P19" s="27">
        <f t="shared" si="2"/>
        <v>0</v>
      </c>
      <c r="Q19" s="3">
        <f t="shared" si="3"/>
        <v>0</v>
      </c>
      <c r="R19" s="28">
        <f t="shared" si="4"/>
        <v>0</v>
      </c>
      <c r="S19" s="29">
        <v>0</v>
      </c>
      <c r="T19" s="3">
        <f t="shared" si="5"/>
        <v>0</v>
      </c>
      <c r="U19" s="30">
        <f t="shared" si="6"/>
        <v>0</v>
      </c>
      <c r="V19" s="31">
        <f t="shared" si="7"/>
        <v>0</v>
      </c>
    </row>
    <row r="20" spans="1:22" ht="21" x14ac:dyDescent="0.35">
      <c r="A20" s="1"/>
      <c r="B20" t="s">
        <v>56</v>
      </c>
      <c r="C20" s="2" t="s">
        <v>57</v>
      </c>
      <c r="D20" t="s">
        <v>58</v>
      </c>
      <c r="E20" s="3">
        <v>5115.1000000000004</v>
      </c>
      <c r="F20" s="25">
        <v>15</v>
      </c>
      <c r="G20" s="3"/>
      <c r="H20" s="32"/>
      <c r="I20" s="38"/>
      <c r="J20" s="3"/>
      <c r="K20" s="3">
        <f t="shared" si="8"/>
        <v>5115.1000000000004</v>
      </c>
      <c r="L20" s="3"/>
      <c r="M20" s="3"/>
      <c r="N20" s="3">
        <v>482.27</v>
      </c>
      <c r="O20" s="3">
        <v>-0.21</v>
      </c>
      <c r="P20" s="27">
        <f t="shared" si="2"/>
        <v>588.24</v>
      </c>
      <c r="Q20" s="3">
        <f t="shared" si="3"/>
        <v>1070.3</v>
      </c>
      <c r="R20" s="28">
        <f t="shared" si="4"/>
        <v>4044.8</v>
      </c>
      <c r="S20" s="29">
        <v>448</v>
      </c>
      <c r="T20" s="3">
        <f t="shared" si="5"/>
        <v>1048.5899999999999</v>
      </c>
      <c r="U20" s="30">
        <f t="shared" si="6"/>
        <v>102.3</v>
      </c>
      <c r="V20" s="31">
        <f t="shared" si="7"/>
        <v>1598.8899999999999</v>
      </c>
    </row>
    <row r="21" spans="1:22" ht="21" x14ac:dyDescent="0.35">
      <c r="A21" s="1"/>
      <c r="B21" t="s">
        <v>59</v>
      </c>
      <c r="C21" s="2" t="s">
        <v>60</v>
      </c>
      <c r="D21" t="s">
        <v>50</v>
      </c>
      <c r="E21" s="3">
        <v>4532.5</v>
      </c>
      <c r="F21" s="25">
        <v>15</v>
      </c>
      <c r="G21" s="3"/>
      <c r="H21" s="3"/>
      <c r="I21" s="32"/>
      <c r="J21" s="3"/>
      <c r="K21" s="3">
        <f t="shared" si="8"/>
        <v>4532.5</v>
      </c>
      <c r="L21" s="3"/>
      <c r="M21" s="3"/>
      <c r="N21" s="3">
        <v>385.85</v>
      </c>
      <c r="O21" s="3">
        <v>0.21</v>
      </c>
      <c r="P21" s="27">
        <f t="shared" si="2"/>
        <v>521.24</v>
      </c>
      <c r="Q21" s="3">
        <f t="shared" si="3"/>
        <v>907.3</v>
      </c>
      <c r="R21" s="28">
        <f t="shared" si="4"/>
        <v>3625.2</v>
      </c>
      <c r="S21" s="29">
        <v>433.8</v>
      </c>
      <c r="T21" s="3">
        <f t="shared" si="5"/>
        <v>929.17000000000007</v>
      </c>
      <c r="U21" s="30">
        <f t="shared" si="6"/>
        <v>90.65</v>
      </c>
      <c r="V21" s="31">
        <f t="shared" si="7"/>
        <v>1453.6200000000001</v>
      </c>
    </row>
    <row r="22" spans="1:22" ht="21" x14ac:dyDescent="0.35">
      <c r="A22" s="1"/>
      <c r="B22" t="s">
        <v>61</v>
      </c>
      <c r="C22" s="2" t="s">
        <v>62</v>
      </c>
      <c r="D22" t="s">
        <v>63</v>
      </c>
      <c r="E22" s="3">
        <v>5115.1000000000004</v>
      </c>
      <c r="F22" s="25">
        <v>15</v>
      </c>
      <c r="G22" s="3"/>
      <c r="H22" s="3"/>
      <c r="I22" s="32"/>
      <c r="J22" s="3"/>
      <c r="K22" s="3">
        <f t="shared" si="8"/>
        <v>5115.1000000000004</v>
      </c>
      <c r="L22" s="3"/>
      <c r="M22" s="3"/>
      <c r="N22" s="3">
        <v>482.3</v>
      </c>
      <c r="O22" s="3">
        <v>-0.04</v>
      </c>
      <c r="P22" s="27">
        <f t="shared" si="2"/>
        <v>588.24</v>
      </c>
      <c r="Q22" s="3">
        <f t="shared" si="3"/>
        <v>1070.5</v>
      </c>
      <c r="R22" s="28">
        <f t="shared" si="4"/>
        <v>4044.6000000000004</v>
      </c>
      <c r="S22" s="29">
        <v>448</v>
      </c>
      <c r="T22" s="3">
        <f t="shared" si="5"/>
        <v>1048.5899999999999</v>
      </c>
      <c r="U22" s="30">
        <f t="shared" si="6"/>
        <v>102.3</v>
      </c>
      <c r="V22" s="31">
        <f t="shared" si="7"/>
        <v>1598.8899999999999</v>
      </c>
    </row>
    <row r="23" spans="1:22" ht="18.75" x14ac:dyDescent="0.3">
      <c r="A23" s="1"/>
      <c r="B23" s="21" t="s">
        <v>30</v>
      </c>
      <c r="C23" s="34"/>
      <c r="D23" s="35"/>
      <c r="E23" s="36">
        <f>SUM(E12:E22)</f>
        <v>65348.61</v>
      </c>
      <c r="F23" s="36"/>
      <c r="G23" s="36">
        <f>+G20+G17+G16+G12+G13+G14+G18</f>
        <v>7360.08</v>
      </c>
      <c r="H23" s="36"/>
      <c r="I23" s="36">
        <f>SUM(I12:I20)</f>
        <v>14.759999999999998</v>
      </c>
      <c r="J23" s="36">
        <f t="shared" ref="J23" si="9">SUM(J12:J20)</f>
        <v>0</v>
      </c>
      <c r="K23" s="36">
        <f>SUM(K12:M22)</f>
        <v>65333.85</v>
      </c>
      <c r="L23" s="36">
        <f>SUM(L12:N22)</f>
        <v>7833.6700000000028</v>
      </c>
      <c r="M23" s="36">
        <f>SUM(M12:O22)</f>
        <v>7833.4500000000007</v>
      </c>
      <c r="N23" s="36">
        <f t="shared" ref="N23:V23" si="10">SUM(N12:N22)</f>
        <v>7833.6700000000028</v>
      </c>
      <c r="O23" s="36">
        <f t="shared" si="10"/>
        <v>-0.22000000000000003</v>
      </c>
      <c r="P23" s="36">
        <f t="shared" si="10"/>
        <v>7515.1199999999981</v>
      </c>
      <c r="Q23" s="36">
        <f t="shared" si="10"/>
        <v>22708.649999999998</v>
      </c>
      <c r="R23" s="36">
        <f t="shared" si="10"/>
        <v>42625.2</v>
      </c>
      <c r="S23" s="36">
        <f t="shared" si="10"/>
        <v>4885.07</v>
      </c>
      <c r="T23" s="36">
        <f t="shared" si="10"/>
        <v>13396.460000000001</v>
      </c>
      <c r="U23" s="36">
        <f t="shared" si="10"/>
        <v>1306.97</v>
      </c>
      <c r="V23" s="36">
        <f t="shared" si="10"/>
        <v>19588.5</v>
      </c>
    </row>
    <row r="24" spans="1:22" ht="18.75" x14ac:dyDescent="0.3">
      <c r="A24" s="1"/>
      <c r="B24" s="21"/>
      <c r="C24" s="2"/>
      <c r="D24" s="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7"/>
      <c r="S24" s="1"/>
      <c r="T24" s="1"/>
      <c r="U24" s="1"/>
      <c r="V24" s="1"/>
    </row>
    <row r="25" spans="1:22" ht="18.75" x14ac:dyDescent="0.3">
      <c r="A25" s="1"/>
      <c r="B25" s="21" t="s">
        <v>64</v>
      </c>
      <c r="C25" s="34" t="s">
        <v>65</v>
      </c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7"/>
      <c r="S25" s="1"/>
      <c r="T25" s="1"/>
      <c r="U25" s="1"/>
      <c r="V25" s="1"/>
    </row>
    <row r="26" spans="1:22" ht="21" x14ac:dyDescent="0.35">
      <c r="A26" s="1"/>
      <c r="B26" s="1" t="s">
        <v>66</v>
      </c>
      <c r="C26" s="2" t="s">
        <v>67</v>
      </c>
      <c r="D26" t="s">
        <v>68</v>
      </c>
      <c r="E26" s="3">
        <v>7280.83</v>
      </c>
      <c r="F26" s="25">
        <v>15</v>
      </c>
      <c r="G26" s="3"/>
      <c r="H26" s="3"/>
      <c r="I26" s="32"/>
      <c r="J26" s="3"/>
      <c r="K26" s="3">
        <f>E26+-I26</f>
        <v>7280.83</v>
      </c>
      <c r="L26" s="3">
        <v>0</v>
      </c>
      <c r="M26" s="3"/>
      <c r="N26" s="3">
        <v>916.97</v>
      </c>
      <c r="O26" s="3">
        <v>0.16</v>
      </c>
      <c r="P26" s="27">
        <f>ROUND(E26*0.115,2)</f>
        <v>837.3</v>
      </c>
      <c r="Q26" s="3">
        <f>SUM(N26:P26)+G26</f>
        <v>1754.4299999999998</v>
      </c>
      <c r="R26" s="28">
        <f>K26-Q26</f>
        <v>5526.4</v>
      </c>
      <c r="S26" s="41">
        <v>509.11</v>
      </c>
      <c r="T26" s="3">
        <f>ROUND(+E26*17.5%,2)+ROUND(E26*3%,2)</f>
        <v>1492.5700000000002</v>
      </c>
      <c r="U26" s="30">
        <f>ROUND(+E26*2%,2)</f>
        <v>145.62</v>
      </c>
      <c r="V26" s="31">
        <f>SUM(S26:U26)</f>
        <v>2147.3000000000002</v>
      </c>
    </row>
    <row r="27" spans="1:22" ht="21" x14ac:dyDescent="0.35">
      <c r="A27" s="1"/>
      <c r="B27" s="1" t="s">
        <v>69</v>
      </c>
      <c r="C27" s="2" t="s">
        <v>70</v>
      </c>
      <c r="D27" t="s">
        <v>71</v>
      </c>
      <c r="E27" s="3">
        <v>7280.83</v>
      </c>
      <c r="F27" s="25">
        <v>15</v>
      </c>
      <c r="G27" s="3"/>
      <c r="H27" s="3"/>
      <c r="I27" s="38">
        <v>16.18</v>
      </c>
      <c r="J27" s="3"/>
      <c r="K27" s="3">
        <f t="shared" ref="K27:K29" si="11">E27+-I27</f>
        <v>7264.65</v>
      </c>
      <c r="L27" s="3">
        <v>0</v>
      </c>
      <c r="M27" s="3"/>
      <c r="N27" s="3">
        <v>916.97</v>
      </c>
      <c r="O27" s="3">
        <v>-0.02</v>
      </c>
      <c r="P27" s="27">
        <f>ROUND(E27*0.115,2)</f>
        <v>837.3</v>
      </c>
      <c r="Q27" s="3">
        <f>SUM(N27:P27)+G27</f>
        <v>1754.25</v>
      </c>
      <c r="R27" s="28">
        <f>K27-Q27</f>
        <v>5510.4</v>
      </c>
      <c r="S27" s="41">
        <v>509.11</v>
      </c>
      <c r="T27" s="3">
        <f>ROUND(+E27*17.5%,2)+ROUND(E27*3%,2)</f>
        <v>1492.5700000000002</v>
      </c>
      <c r="U27" s="30">
        <f>ROUND(+E27*2%,2)</f>
        <v>145.62</v>
      </c>
      <c r="V27" s="31">
        <f>SUM(S27:U27)</f>
        <v>2147.3000000000002</v>
      </c>
    </row>
    <row r="28" spans="1:22" ht="21" x14ac:dyDescent="0.35">
      <c r="A28" s="1"/>
      <c r="B28" s="1" t="s">
        <v>72</v>
      </c>
      <c r="C28" s="2" t="s">
        <v>73</v>
      </c>
      <c r="D28" s="1" t="s">
        <v>74</v>
      </c>
      <c r="E28" s="3">
        <v>7280.83</v>
      </c>
      <c r="F28" s="25">
        <v>15</v>
      </c>
      <c r="G28" s="3"/>
      <c r="H28" s="3"/>
      <c r="I28" s="32"/>
      <c r="J28" s="3"/>
      <c r="K28" s="3">
        <f t="shared" si="11"/>
        <v>7280.83</v>
      </c>
      <c r="L28" s="3">
        <v>0</v>
      </c>
      <c r="M28" s="3"/>
      <c r="N28" s="3">
        <v>916.97</v>
      </c>
      <c r="O28" s="3">
        <v>-0.04</v>
      </c>
      <c r="P28" s="27">
        <f>ROUND(E28*0.115,2)</f>
        <v>837.3</v>
      </c>
      <c r="Q28" s="3">
        <f>SUM(N28:P28)+G28</f>
        <v>1754.23</v>
      </c>
      <c r="R28" s="28">
        <f>K28-Q28</f>
        <v>5526.6</v>
      </c>
      <c r="S28" s="41">
        <v>509.11</v>
      </c>
      <c r="T28" s="3">
        <f>ROUND(+E28*17.5%,2)+ROUND(E28*3%,2)</f>
        <v>1492.5700000000002</v>
      </c>
      <c r="U28" s="30">
        <f>ROUND(+E28*2%,2)</f>
        <v>145.62</v>
      </c>
      <c r="V28" s="31">
        <f>SUM(S28:U28)</f>
        <v>2147.3000000000002</v>
      </c>
    </row>
    <row r="29" spans="1:22" ht="21" x14ac:dyDescent="0.35">
      <c r="A29" s="1"/>
      <c r="B29" t="s">
        <v>75</v>
      </c>
      <c r="C29" s="2" t="s">
        <v>76</v>
      </c>
      <c r="D29" t="s">
        <v>71</v>
      </c>
      <c r="E29" s="3">
        <v>7280.83</v>
      </c>
      <c r="F29" s="25">
        <v>15</v>
      </c>
      <c r="G29" s="3"/>
      <c r="H29" s="32"/>
      <c r="I29" s="32">
        <v>13.87</v>
      </c>
      <c r="J29" s="3"/>
      <c r="K29" s="3">
        <f t="shared" si="11"/>
        <v>7266.96</v>
      </c>
      <c r="L29" s="3"/>
      <c r="M29" s="3"/>
      <c r="N29" s="3">
        <v>916.97</v>
      </c>
      <c r="O29" s="3">
        <v>0.09</v>
      </c>
      <c r="P29" s="27">
        <f>ROUND(E29*0.115,2)</f>
        <v>837.3</v>
      </c>
      <c r="Q29" s="3">
        <f>SUM(N29:P29)+G29</f>
        <v>1754.3600000000001</v>
      </c>
      <c r="R29" s="28">
        <f>K29-Q29</f>
        <v>5512.6</v>
      </c>
      <c r="S29" s="41">
        <v>509.11</v>
      </c>
      <c r="T29" s="3">
        <f>ROUND(+E29*17.5%,2)+ROUND(E29*3%,2)</f>
        <v>1492.5700000000002</v>
      </c>
      <c r="U29" s="30">
        <f>ROUND(+E29*2%,2)</f>
        <v>145.62</v>
      </c>
      <c r="V29" s="31">
        <f>SUM(S29:U29)</f>
        <v>2147.3000000000002</v>
      </c>
    </row>
    <row r="30" spans="1:22" ht="18.75" x14ac:dyDescent="0.3">
      <c r="A30" s="1"/>
      <c r="B30" s="21" t="s">
        <v>30</v>
      </c>
      <c r="C30" s="34"/>
      <c r="D30" s="35"/>
      <c r="E30" s="36">
        <f>SUM(E26:E29)</f>
        <v>29123.32</v>
      </c>
      <c r="F30" s="36"/>
      <c r="G30" s="36">
        <f>+G29+G28+G26+G27</f>
        <v>0</v>
      </c>
      <c r="H30" s="36"/>
      <c r="I30" s="36">
        <f>SUM(I26:I29)</f>
        <v>30.049999999999997</v>
      </c>
      <c r="J30" s="36">
        <f>SUM(J26:J28)</f>
        <v>0</v>
      </c>
      <c r="K30" s="36">
        <f>SUM(K26:K29)</f>
        <v>29093.269999999997</v>
      </c>
      <c r="L30" s="36">
        <f>SUM(L26:L28)</f>
        <v>0</v>
      </c>
      <c r="M30" s="36">
        <f>SUM(M26:M28)</f>
        <v>0</v>
      </c>
      <c r="N30" s="36">
        <f>SUM(N26:N29)</f>
        <v>3667.88</v>
      </c>
      <c r="O30" s="36">
        <f>SUM(O26:O29)</f>
        <v>0.19</v>
      </c>
      <c r="P30" s="36">
        <f>SUM(P26:P29)</f>
        <v>3349.2</v>
      </c>
      <c r="Q30" s="36">
        <f t="shared" ref="Q30:V30" si="12">SUM(Q26:Q29)</f>
        <v>7017.27</v>
      </c>
      <c r="R30" s="36">
        <f t="shared" si="12"/>
        <v>22076</v>
      </c>
      <c r="S30" s="36">
        <f t="shared" si="12"/>
        <v>2036.44</v>
      </c>
      <c r="T30" s="36">
        <f t="shared" si="12"/>
        <v>5970.2800000000007</v>
      </c>
      <c r="U30" s="36">
        <f t="shared" si="12"/>
        <v>582.48</v>
      </c>
      <c r="V30" s="36">
        <f t="shared" si="12"/>
        <v>8589.2000000000007</v>
      </c>
    </row>
    <row r="31" spans="1:22" ht="18.75" x14ac:dyDescent="0.3">
      <c r="A31" s="1"/>
      <c r="B31" s="1"/>
      <c r="C31" s="2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7"/>
      <c r="S31" s="1"/>
      <c r="T31" s="1"/>
      <c r="U31" s="1"/>
      <c r="V31" s="1"/>
    </row>
    <row r="32" spans="1:22" ht="18.75" x14ac:dyDescent="0.3">
      <c r="A32" s="1"/>
      <c r="B32" s="21" t="s">
        <v>77</v>
      </c>
      <c r="C32" s="34" t="s">
        <v>78</v>
      </c>
      <c r="D32" s="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7"/>
      <c r="S32" s="1"/>
      <c r="T32" s="1"/>
      <c r="U32" s="1"/>
      <c r="V32" s="1"/>
    </row>
    <row r="33" spans="1:22" ht="21" x14ac:dyDescent="0.35">
      <c r="A33" s="1"/>
      <c r="B33" s="1" t="s">
        <v>79</v>
      </c>
      <c r="C33" s="2"/>
      <c r="D33" t="s">
        <v>80</v>
      </c>
      <c r="E33" s="3"/>
      <c r="F33" s="25"/>
      <c r="G33" s="3"/>
      <c r="H33" s="3"/>
      <c r="I33" s="32"/>
      <c r="J33" s="3"/>
      <c r="K33" s="3"/>
      <c r="L33" s="3"/>
      <c r="M33" s="3"/>
      <c r="N33" s="3"/>
      <c r="O33" s="3"/>
      <c r="P33" s="42"/>
      <c r="Q33" s="3"/>
      <c r="R33" s="43"/>
      <c r="S33" s="41"/>
      <c r="T33" s="41"/>
      <c r="U33" s="30"/>
      <c r="V33" s="31"/>
    </row>
    <row r="34" spans="1:22" ht="21" x14ac:dyDescent="0.35">
      <c r="A34" s="1"/>
      <c r="B34" t="s">
        <v>79</v>
      </c>
      <c r="C34" s="2" t="s">
        <v>81</v>
      </c>
      <c r="D34" t="s">
        <v>82</v>
      </c>
      <c r="E34" s="3">
        <v>7280.83</v>
      </c>
      <c r="F34" s="25">
        <v>15</v>
      </c>
      <c r="G34" s="3"/>
      <c r="H34" s="3"/>
      <c r="I34" s="32"/>
      <c r="J34" s="3"/>
      <c r="K34" s="3">
        <f>E34+-I34</f>
        <v>7280.83</v>
      </c>
      <c r="L34" s="3"/>
      <c r="M34" s="3"/>
      <c r="N34" s="3">
        <v>916.97</v>
      </c>
      <c r="O34" s="3">
        <v>0.16</v>
      </c>
      <c r="P34" s="42">
        <f t="shared" ref="P34:P42" si="13">ROUND(E34*0.115,2)</f>
        <v>837.3</v>
      </c>
      <c r="Q34" s="3">
        <f t="shared" ref="Q34:Q50" si="14">SUM(N34:P34)+G34</f>
        <v>1754.4299999999998</v>
      </c>
      <c r="R34" s="28">
        <f t="shared" ref="R34:R50" si="15">K34-Q34</f>
        <v>5526.4</v>
      </c>
      <c r="S34" s="41">
        <v>509.11</v>
      </c>
      <c r="T34" s="3">
        <f t="shared" ref="T34:T42" si="16">ROUND(+E34*17.5%,2)+ROUND(E34*3%,2)</f>
        <v>1492.5700000000002</v>
      </c>
      <c r="U34" s="30">
        <f t="shared" ref="U34:U42" si="17">ROUND(+E34*2%,2)</f>
        <v>145.62</v>
      </c>
      <c r="V34" s="31">
        <f t="shared" ref="V34:V50" si="18">SUM(S34:U34)</f>
        <v>2147.3000000000002</v>
      </c>
    </row>
    <row r="35" spans="1:22" ht="21" x14ac:dyDescent="0.35">
      <c r="A35" s="1"/>
      <c r="B35" t="s">
        <v>83</v>
      </c>
      <c r="C35" s="2" t="s">
        <v>84</v>
      </c>
      <c r="D35" t="s">
        <v>82</v>
      </c>
      <c r="E35" s="3">
        <v>7280.83</v>
      </c>
      <c r="F35" s="25">
        <v>15</v>
      </c>
      <c r="G35" s="40"/>
      <c r="H35" s="3"/>
      <c r="I35" s="32"/>
      <c r="J35" s="3"/>
      <c r="K35" s="3">
        <f t="shared" ref="K35:K50" si="19">E35+-I35</f>
        <v>7280.83</v>
      </c>
      <c r="L35" s="3"/>
      <c r="M35" s="3"/>
      <c r="N35" s="3">
        <v>916.97</v>
      </c>
      <c r="O35" s="3">
        <v>-0.04</v>
      </c>
      <c r="P35" s="42">
        <f t="shared" si="13"/>
        <v>837.3</v>
      </c>
      <c r="Q35" s="3">
        <f t="shared" si="14"/>
        <v>1754.23</v>
      </c>
      <c r="R35" s="28">
        <f t="shared" si="15"/>
        <v>5526.6</v>
      </c>
      <c r="S35" s="41">
        <v>509.11</v>
      </c>
      <c r="T35" s="3">
        <f t="shared" si="16"/>
        <v>1492.5700000000002</v>
      </c>
      <c r="U35" s="30">
        <f t="shared" si="17"/>
        <v>145.62</v>
      </c>
      <c r="V35" s="31">
        <f t="shared" si="18"/>
        <v>2147.3000000000002</v>
      </c>
    </row>
    <row r="36" spans="1:22" ht="21" x14ac:dyDescent="0.35">
      <c r="A36" s="1"/>
      <c r="B36" s="1" t="s">
        <v>85</v>
      </c>
      <c r="C36" s="2" t="s">
        <v>86</v>
      </c>
      <c r="D36" s="1" t="s">
        <v>87</v>
      </c>
      <c r="E36" s="3">
        <v>7741.55</v>
      </c>
      <c r="F36" s="25">
        <v>15</v>
      </c>
      <c r="G36" s="3"/>
      <c r="H36" s="3"/>
      <c r="I36" s="32">
        <v>2.46</v>
      </c>
      <c r="J36" s="3"/>
      <c r="K36" s="3">
        <f t="shared" si="19"/>
        <v>7739.09</v>
      </c>
      <c r="L36" s="3">
        <v>0</v>
      </c>
      <c r="M36" s="3"/>
      <c r="N36" s="3">
        <v>1015.37</v>
      </c>
      <c r="O36" s="3">
        <v>0.04</v>
      </c>
      <c r="P36" s="42">
        <f t="shared" si="13"/>
        <v>890.28</v>
      </c>
      <c r="Q36" s="3">
        <f t="shared" si="14"/>
        <v>1905.69</v>
      </c>
      <c r="R36" s="28">
        <f t="shared" si="15"/>
        <v>5833.4</v>
      </c>
      <c r="S36" s="41">
        <v>522.1</v>
      </c>
      <c r="T36" s="3">
        <f t="shared" si="16"/>
        <v>1587.02</v>
      </c>
      <c r="U36" s="30">
        <f t="shared" si="17"/>
        <v>154.83000000000001</v>
      </c>
      <c r="V36" s="31">
        <f t="shared" si="18"/>
        <v>2263.9499999999998</v>
      </c>
    </row>
    <row r="37" spans="1:22" ht="21" x14ac:dyDescent="0.35">
      <c r="A37" s="1"/>
      <c r="B37" s="1" t="s">
        <v>88</v>
      </c>
      <c r="C37" s="2" t="s">
        <v>89</v>
      </c>
      <c r="D37" s="1" t="s">
        <v>90</v>
      </c>
      <c r="E37" s="3">
        <v>7280.83</v>
      </c>
      <c r="F37" s="25">
        <v>15</v>
      </c>
      <c r="G37" s="26">
        <v>1387</v>
      </c>
      <c r="H37" s="3"/>
      <c r="I37" s="32"/>
      <c r="J37" s="3"/>
      <c r="K37" s="3">
        <f t="shared" si="19"/>
        <v>7280.83</v>
      </c>
      <c r="L37" s="3">
        <v>0</v>
      </c>
      <c r="M37" s="3"/>
      <c r="N37" s="3">
        <v>916.97</v>
      </c>
      <c r="O37" s="3">
        <v>-0.04</v>
      </c>
      <c r="P37" s="42">
        <f t="shared" si="13"/>
        <v>837.3</v>
      </c>
      <c r="Q37" s="3">
        <f t="shared" si="14"/>
        <v>3141.23</v>
      </c>
      <c r="R37" s="28">
        <f t="shared" si="15"/>
        <v>4139.6000000000004</v>
      </c>
      <c r="S37" s="41">
        <v>509.11</v>
      </c>
      <c r="T37" s="3">
        <f t="shared" si="16"/>
        <v>1492.5700000000002</v>
      </c>
      <c r="U37" s="30">
        <f t="shared" si="17"/>
        <v>145.62</v>
      </c>
      <c r="V37" s="31">
        <f t="shared" si="18"/>
        <v>2147.3000000000002</v>
      </c>
    </row>
    <row r="38" spans="1:22" ht="21" x14ac:dyDescent="0.35">
      <c r="A38" s="1"/>
      <c r="B38" s="1" t="s">
        <v>91</v>
      </c>
      <c r="C38" s="2" t="s">
        <v>92</v>
      </c>
      <c r="D38" s="1" t="s">
        <v>93</v>
      </c>
      <c r="E38" s="3">
        <v>7280.83</v>
      </c>
      <c r="F38" s="25">
        <v>15</v>
      </c>
      <c r="G38" s="40"/>
      <c r="H38" s="3"/>
      <c r="I38" s="38">
        <v>32.36</v>
      </c>
      <c r="J38" s="3"/>
      <c r="K38" s="3">
        <f t="shared" si="19"/>
        <v>7248.47</v>
      </c>
      <c r="L38" s="3">
        <v>0</v>
      </c>
      <c r="M38" s="3"/>
      <c r="N38" s="3">
        <v>916.97</v>
      </c>
      <c r="O38" s="3">
        <v>0</v>
      </c>
      <c r="P38" s="42">
        <f t="shared" si="13"/>
        <v>837.3</v>
      </c>
      <c r="Q38" s="3">
        <f t="shared" si="14"/>
        <v>1754.27</v>
      </c>
      <c r="R38" s="28">
        <f t="shared" si="15"/>
        <v>5494.2000000000007</v>
      </c>
      <c r="S38" s="41">
        <v>509.11</v>
      </c>
      <c r="T38" s="3">
        <f t="shared" si="16"/>
        <v>1492.5700000000002</v>
      </c>
      <c r="U38" s="30">
        <f t="shared" si="17"/>
        <v>145.62</v>
      </c>
      <c r="V38" s="31">
        <f t="shared" si="18"/>
        <v>2147.3000000000002</v>
      </c>
    </row>
    <row r="39" spans="1:22" ht="21" x14ac:dyDescent="0.35">
      <c r="A39" s="1"/>
      <c r="B39" s="1" t="s">
        <v>94</v>
      </c>
      <c r="C39" s="2" t="s">
        <v>95</v>
      </c>
      <c r="D39" s="1" t="s">
        <v>93</v>
      </c>
      <c r="E39" s="3">
        <v>7280.83</v>
      </c>
      <c r="F39" s="25">
        <v>15</v>
      </c>
      <c r="G39" s="26">
        <v>2427</v>
      </c>
      <c r="H39" s="3"/>
      <c r="I39" s="32"/>
      <c r="J39" s="3"/>
      <c r="K39" s="3">
        <f t="shared" si="19"/>
        <v>7280.83</v>
      </c>
      <c r="L39" s="3">
        <v>0</v>
      </c>
      <c r="M39" s="3"/>
      <c r="N39" s="3">
        <v>916.97</v>
      </c>
      <c r="O39" s="3">
        <v>0.16</v>
      </c>
      <c r="P39" s="42">
        <f t="shared" si="13"/>
        <v>837.3</v>
      </c>
      <c r="Q39" s="3">
        <f t="shared" si="14"/>
        <v>4181.43</v>
      </c>
      <c r="R39" s="28">
        <f t="shared" si="15"/>
        <v>3099.3999999999996</v>
      </c>
      <c r="S39" s="41">
        <v>509.11</v>
      </c>
      <c r="T39" s="3">
        <f t="shared" si="16"/>
        <v>1492.5700000000002</v>
      </c>
      <c r="U39" s="30">
        <f t="shared" si="17"/>
        <v>145.62</v>
      </c>
      <c r="V39" s="31">
        <f t="shared" si="18"/>
        <v>2147.3000000000002</v>
      </c>
    </row>
    <row r="40" spans="1:22" ht="21" x14ac:dyDescent="0.35">
      <c r="A40" s="1"/>
      <c r="B40" s="1" t="s">
        <v>96</v>
      </c>
      <c r="C40" s="2" t="s">
        <v>97</v>
      </c>
      <c r="D40" s="1" t="s">
        <v>93</v>
      </c>
      <c r="E40" s="3">
        <v>7280.83</v>
      </c>
      <c r="F40" s="25">
        <v>15</v>
      </c>
      <c r="G40" s="3"/>
      <c r="H40" s="3"/>
      <c r="I40" s="38"/>
      <c r="J40" s="3"/>
      <c r="K40" s="3">
        <f t="shared" si="19"/>
        <v>7280.83</v>
      </c>
      <c r="L40" s="3">
        <v>0</v>
      </c>
      <c r="M40" s="3"/>
      <c r="N40" s="3">
        <v>916.97</v>
      </c>
      <c r="O40" s="3">
        <v>-0.04</v>
      </c>
      <c r="P40" s="42">
        <f t="shared" si="13"/>
        <v>837.3</v>
      </c>
      <c r="Q40" s="3">
        <f t="shared" si="14"/>
        <v>1754.23</v>
      </c>
      <c r="R40" s="28">
        <f t="shared" si="15"/>
        <v>5526.6</v>
      </c>
      <c r="S40" s="41">
        <v>509.11</v>
      </c>
      <c r="T40" s="3">
        <f t="shared" si="16"/>
        <v>1492.5700000000002</v>
      </c>
      <c r="U40" s="30">
        <f t="shared" si="17"/>
        <v>145.62</v>
      </c>
      <c r="V40" s="31">
        <f t="shared" si="18"/>
        <v>2147.3000000000002</v>
      </c>
    </row>
    <row r="41" spans="1:22" ht="21" x14ac:dyDescent="0.35">
      <c r="A41" s="1"/>
      <c r="B41" t="s">
        <v>98</v>
      </c>
      <c r="C41" s="2" t="s">
        <v>99</v>
      </c>
      <c r="D41" t="s">
        <v>100</v>
      </c>
      <c r="E41" s="3">
        <v>7280.83</v>
      </c>
      <c r="F41" s="25">
        <v>15</v>
      </c>
      <c r="G41" s="3"/>
      <c r="H41" s="3"/>
      <c r="I41" s="38"/>
      <c r="J41" s="3"/>
      <c r="K41" s="3">
        <f t="shared" si="19"/>
        <v>7280.83</v>
      </c>
      <c r="L41" s="3">
        <v>0</v>
      </c>
      <c r="M41" s="3"/>
      <c r="N41" s="3">
        <v>916.97</v>
      </c>
      <c r="O41" s="3">
        <v>-0.04</v>
      </c>
      <c r="P41" s="42">
        <f t="shared" si="13"/>
        <v>837.3</v>
      </c>
      <c r="Q41" s="3">
        <f t="shared" si="14"/>
        <v>1754.23</v>
      </c>
      <c r="R41" s="28">
        <f t="shared" si="15"/>
        <v>5526.6</v>
      </c>
      <c r="S41" s="41">
        <v>509.11</v>
      </c>
      <c r="T41" s="3">
        <f t="shared" si="16"/>
        <v>1492.5700000000002</v>
      </c>
      <c r="U41" s="30">
        <f t="shared" si="17"/>
        <v>145.62</v>
      </c>
      <c r="V41" s="31">
        <f t="shared" si="18"/>
        <v>2147.3000000000002</v>
      </c>
    </row>
    <row r="42" spans="1:22" ht="21" x14ac:dyDescent="0.35">
      <c r="A42" s="1"/>
      <c r="B42" s="1" t="s">
        <v>101</v>
      </c>
      <c r="C42" s="2" t="s">
        <v>102</v>
      </c>
      <c r="D42" s="1" t="s">
        <v>100</v>
      </c>
      <c r="E42" s="3">
        <v>7280.83</v>
      </c>
      <c r="F42" s="25">
        <v>15</v>
      </c>
      <c r="G42" s="26">
        <v>2062</v>
      </c>
      <c r="H42" s="3"/>
      <c r="I42" s="38">
        <v>6.93</v>
      </c>
      <c r="J42" s="3"/>
      <c r="K42" s="3">
        <f t="shared" si="19"/>
        <v>7273.9</v>
      </c>
      <c r="L42" s="3">
        <v>0</v>
      </c>
      <c r="M42" s="3"/>
      <c r="N42" s="3">
        <v>916.97</v>
      </c>
      <c r="O42" s="3">
        <v>0.03</v>
      </c>
      <c r="P42" s="42">
        <f t="shared" si="13"/>
        <v>837.3</v>
      </c>
      <c r="Q42" s="3">
        <f t="shared" si="14"/>
        <v>3816.3</v>
      </c>
      <c r="R42" s="28">
        <f t="shared" si="15"/>
        <v>3457.5999999999995</v>
      </c>
      <c r="S42" s="41">
        <v>509.11</v>
      </c>
      <c r="T42" s="3">
        <f t="shared" si="16"/>
        <v>1492.5700000000002</v>
      </c>
      <c r="U42" s="30">
        <f t="shared" si="17"/>
        <v>145.62</v>
      </c>
      <c r="V42" s="31">
        <f t="shared" si="18"/>
        <v>2147.3000000000002</v>
      </c>
    </row>
    <row r="43" spans="1:22" ht="21" x14ac:dyDescent="0.35">
      <c r="A43" s="1"/>
      <c r="B43" s="1" t="s">
        <v>103</v>
      </c>
      <c r="C43" s="2" t="s">
        <v>104</v>
      </c>
      <c r="D43" s="1" t="s">
        <v>105</v>
      </c>
      <c r="E43" s="3">
        <v>7280.83</v>
      </c>
      <c r="F43" s="25">
        <v>15</v>
      </c>
      <c r="G43" s="3"/>
      <c r="H43" s="3"/>
      <c r="I43" s="32"/>
      <c r="J43" s="3"/>
      <c r="K43" s="3">
        <f t="shared" si="19"/>
        <v>7280.83</v>
      </c>
      <c r="L43" s="3">
        <v>0</v>
      </c>
      <c r="M43" s="3"/>
      <c r="N43" s="3">
        <v>916.97</v>
      </c>
      <c r="O43" s="3">
        <v>-0.14000000000000001</v>
      </c>
      <c r="P43" s="44"/>
      <c r="Q43" s="3">
        <f t="shared" si="14"/>
        <v>916.83</v>
      </c>
      <c r="R43" s="28">
        <f t="shared" si="15"/>
        <v>6364</v>
      </c>
      <c r="S43" s="41">
        <v>509.11</v>
      </c>
      <c r="T43" s="3"/>
      <c r="U43" s="41"/>
      <c r="V43" s="31">
        <f t="shared" si="18"/>
        <v>509.11</v>
      </c>
    </row>
    <row r="44" spans="1:22" ht="21" x14ac:dyDescent="0.35">
      <c r="A44" s="1"/>
      <c r="B44" s="1" t="s">
        <v>106</v>
      </c>
      <c r="C44" s="2" t="s">
        <v>107</v>
      </c>
      <c r="D44" s="1" t="s">
        <v>105</v>
      </c>
      <c r="E44" s="3">
        <v>7280.83</v>
      </c>
      <c r="F44" s="25">
        <v>15</v>
      </c>
      <c r="G44" s="3"/>
      <c r="H44" s="3"/>
      <c r="I44" s="32">
        <v>2.31</v>
      </c>
      <c r="J44" s="3"/>
      <c r="K44" s="3">
        <f t="shared" si="19"/>
        <v>7278.5199999999995</v>
      </c>
      <c r="L44" s="3">
        <v>0</v>
      </c>
      <c r="M44" s="3"/>
      <c r="N44" s="3">
        <v>916.97</v>
      </c>
      <c r="O44" s="3">
        <v>-0.15</v>
      </c>
      <c r="P44" s="42">
        <f t="shared" ref="P44:P50" si="20">ROUND(E44*0.115,2)</f>
        <v>837.3</v>
      </c>
      <c r="Q44" s="3">
        <f t="shared" si="14"/>
        <v>1754.12</v>
      </c>
      <c r="R44" s="28">
        <f t="shared" si="15"/>
        <v>5524.4</v>
      </c>
      <c r="S44" s="41">
        <v>509.11</v>
      </c>
      <c r="T44" s="3">
        <f t="shared" ref="T44:T50" si="21">ROUND(+E44*17.5%,2)+ROUND(E44*3%,2)</f>
        <v>1492.5700000000002</v>
      </c>
      <c r="U44" s="30">
        <f t="shared" ref="U44:U50" si="22">ROUND(+E44*2%,2)</f>
        <v>145.62</v>
      </c>
      <c r="V44" s="31">
        <f t="shared" si="18"/>
        <v>2147.3000000000002</v>
      </c>
    </row>
    <row r="45" spans="1:22" ht="21" x14ac:dyDescent="0.35">
      <c r="A45" s="1"/>
      <c r="B45" t="s">
        <v>108</v>
      </c>
      <c r="C45" s="2" t="s">
        <v>109</v>
      </c>
      <c r="D45" t="s">
        <v>110</v>
      </c>
      <c r="E45" s="3">
        <v>7280.83</v>
      </c>
      <c r="F45" s="25">
        <v>15</v>
      </c>
      <c r="G45" s="3"/>
      <c r="H45" s="3"/>
      <c r="I45" s="32"/>
      <c r="J45" s="3"/>
      <c r="K45" s="3">
        <f t="shared" si="19"/>
        <v>7280.83</v>
      </c>
      <c r="L45" s="3">
        <v>0</v>
      </c>
      <c r="M45" s="3"/>
      <c r="N45" s="3">
        <v>916.97</v>
      </c>
      <c r="O45" s="3">
        <v>-0.04</v>
      </c>
      <c r="P45" s="42">
        <f t="shared" si="20"/>
        <v>837.3</v>
      </c>
      <c r="Q45" s="3">
        <f t="shared" si="14"/>
        <v>1754.23</v>
      </c>
      <c r="R45" s="28">
        <f t="shared" si="15"/>
        <v>5526.6</v>
      </c>
      <c r="S45" s="41">
        <v>509.11</v>
      </c>
      <c r="T45" s="3">
        <f t="shared" si="21"/>
        <v>1492.5700000000002</v>
      </c>
      <c r="U45" s="30">
        <f t="shared" si="22"/>
        <v>145.62</v>
      </c>
      <c r="V45" s="31">
        <f t="shared" si="18"/>
        <v>2147.3000000000002</v>
      </c>
    </row>
    <row r="46" spans="1:22" ht="21" x14ac:dyDescent="0.35">
      <c r="A46" s="1"/>
      <c r="B46" t="s">
        <v>111</v>
      </c>
      <c r="C46" s="2" t="s">
        <v>112</v>
      </c>
      <c r="D46" t="s">
        <v>110</v>
      </c>
      <c r="E46" s="3">
        <v>7280.83</v>
      </c>
      <c r="F46" s="25">
        <v>15</v>
      </c>
      <c r="G46" s="26">
        <v>483</v>
      </c>
      <c r="H46" s="3"/>
      <c r="I46" s="32">
        <v>6.93</v>
      </c>
      <c r="J46" s="3"/>
      <c r="K46" s="3">
        <f t="shared" si="19"/>
        <v>7273.9</v>
      </c>
      <c r="L46" s="3">
        <v>0</v>
      </c>
      <c r="M46" s="3"/>
      <c r="N46" s="3">
        <v>916.97</v>
      </c>
      <c r="O46" s="3">
        <v>0.03</v>
      </c>
      <c r="P46" s="42">
        <f t="shared" si="20"/>
        <v>837.3</v>
      </c>
      <c r="Q46" s="3">
        <f t="shared" si="14"/>
        <v>2237.3000000000002</v>
      </c>
      <c r="R46" s="28">
        <f t="shared" si="15"/>
        <v>5036.5999999999995</v>
      </c>
      <c r="S46" s="41">
        <v>509.11</v>
      </c>
      <c r="T46" s="3">
        <f t="shared" si="21"/>
        <v>1492.5700000000002</v>
      </c>
      <c r="U46" s="30">
        <f t="shared" si="22"/>
        <v>145.62</v>
      </c>
      <c r="V46" s="31">
        <f t="shared" si="18"/>
        <v>2147.3000000000002</v>
      </c>
    </row>
    <row r="47" spans="1:22" ht="21" x14ac:dyDescent="0.35">
      <c r="A47" s="1"/>
      <c r="B47" t="s">
        <v>113</v>
      </c>
      <c r="C47" s="2" t="s">
        <v>114</v>
      </c>
      <c r="D47" t="s">
        <v>110</v>
      </c>
      <c r="E47" s="3">
        <v>7280.83</v>
      </c>
      <c r="F47" s="25">
        <v>15</v>
      </c>
      <c r="G47" s="3"/>
      <c r="H47" s="3"/>
      <c r="I47" s="32"/>
      <c r="J47" s="3"/>
      <c r="K47" s="3">
        <f t="shared" si="19"/>
        <v>7280.83</v>
      </c>
      <c r="L47" s="3">
        <v>0</v>
      </c>
      <c r="M47" s="3"/>
      <c r="N47" s="3">
        <v>916.97</v>
      </c>
      <c r="O47" s="3">
        <v>-0.04</v>
      </c>
      <c r="P47" s="42">
        <f t="shared" si="20"/>
        <v>837.3</v>
      </c>
      <c r="Q47" s="3">
        <f t="shared" si="14"/>
        <v>1754.23</v>
      </c>
      <c r="R47" s="28">
        <f t="shared" si="15"/>
        <v>5526.6</v>
      </c>
      <c r="S47" s="41">
        <v>509.11</v>
      </c>
      <c r="T47" s="3">
        <f t="shared" si="21"/>
        <v>1492.5700000000002</v>
      </c>
      <c r="U47" s="30">
        <f t="shared" si="22"/>
        <v>145.62</v>
      </c>
      <c r="V47" s="31">
        <f t="shared" si="18"/>
        <v>2147.3000000000002</v>
      </c>
    </row>
    <row r="48" spans="1:22" ht="21" x14ac:dyDescent="0.35">
      <c r="A48" s="1"/>
      <c r="B48" t="s">
        <v>115</v>
      </c>
      <c r="C48" s="2" t="s">
        <v>116</v>
      </c>
      <c r="D48" t="s">
        <v>110</v>
      </c>
      <c r="E48" s="3">
        <v>7280.83</v>
      </c>
      <c r="F48" s="25">
        <v>15</v>
      </c>
      <c r="G48" s="3"/>
      <c r="H48" s="3"/>
      <c r="I48" s="32"/>
      <c r="J48" s="3"/>
      <c r="K48" s="3">
        <f t="shared" si="19"/>
        <v>7280.83</v>
      </c>
      <c r="L48" s="3">
        <v>0</v>
      </c>
      <c r="M48" s="3"/>
      <c r="N48" s="3">
        <v>916.97</v>
      </c>
      <c r="O48" s="3">
        <v>-0.04</v>
      </c>
      <c r="P48" s="42">
        <f t="shared" si="20"/>
        <v>837.3</v>
      </c>
      <c r="Q48" s="3">
        <f t="shared" si="14"/>
        <v>1754.23</v>
      </c>
      <c r="R48" s="45">
        <f t="shared" si="15"/>
        <v>5526.6</v>
      </c>
      <c r="S48" s="41">
        <v>509.11</v>
      </c>
      <c r="T48" s="3">
        <f t="shared" si="21"/>
        <v>1492.5700000000002</v>
      </c>
      <c r="U48" s="30">
        <f t="shared" si="22"/>
        <v>145.62</v>
      </c>
      <c r="V48" s="31">
        <f t="shared" si="18"/>
        <v>2147.3000000000002</v>
      </c>
    </row>
    <row r="49" spans="1:22" ht="21" x14ac:dyDescent="0.35">
      <c r="A49" s="1"/>
      <c r="B49" t="s">
        <v>117</v>
      </c>
      <c r="C49" s="2" t="s">
        <v>118</v>
      </c>
      <c r="D49" t="s">
        <v>110</v>
      </c>
      <c r="E49" s="3">
        <v>7280.83</v>
      </c>
      <c r="F49" s="25">
        <v>15</v>
      </c>
      <c r="G49" s="3"/>
      <c r="H49" s="3"/>
      <c r="I49" s="38">
        <v>2.31</v>
      </c>
      <c r="J49" s="3"/>
      <c r="K49" s="3">
        <f t="shared" si="19"/>
        <v>7278.5199999999995</v>
      </c>
      <c r="L49" s="3">
        <v>0</v>
      </c>
      <c r="M49" s="3"/>
      <c r="N49" s="3">
        <v>916.97</v>
      </c>
      <c r="O49" s="3">
        <v>0.05</v>
      </c>
      <c r="P49" s="42">
        <f t="shared" si="20"/>
        <v>837.3</v>
      </c>
      <c r="Q49" s="3">
        <f t="shared" si="14"/>
        <v>1754.32</v>
      </c>
      <c r="R49" s="28">
        <f t="shared" si="15"/>
        <v>5524.2</v>
      </c>
      <c r="S49" s="41">
        <v>509.11</v>
      </c>
      <c r="T49" s="3">
        <f t="shared" si="21"/>
        <v>1492.5700000000002</v>
      </c>
      <c r="U49" s="30">
        <f t="shared" si="22"/>
        <v>145.62</v>
      </c>
      <c r="V49" s="31">
        <f t="shared" si="18"/>
        <v>2147.3000000000002</v>
      </c>
    </row>
    <row r="50" spans="1:22" ht="21" x14ac:dyDescent="0.35">
      <c r="A50" s="1"/>
      <c r="B50" t="s">
        <v>119</v>
      </c>
      <c r="C50" s="2" t="s">
        <v>120</v>
      </c>
      <c r="D50" t="s">
        <v>121</v>
      </c>
      <c r="E50" s="3">
        <v>4532.5</v>
      </c>
      <c r="F50" s="25">
        <v>15</v>
      </c>
      <c r="G50" s="3"/>
      <c r="H50" s="3"/>
      <c r="I50" s="32">
        <v>2.16</v>
      </c>
      <c r="J50" s="3"/>
      <c r="K50" s="3">
        <f t="shared" si="19"/>
        <v>4530.34</v>
      </c>
      <c r="L50" s="3"/>
      <c r="M50" s="3"/>
      <c r="N50" s="3">
        <v>385.85</v>
      </c>
      <c r="O50" s="3">
        <v>0.05</v>
      </c>
      <c r="P50" s="42">
        <f t="shared" si="20"/>
        <v>521.24</v>
      </c>
      <c r="Q50" s="3">
        <f t="shared" si="14"/>
        <v>907.1400000000001</v>
      </c>
      <c r="R50" s="46">
        <f t="shared" si="15"/>
        <v>3623.2</v>
      </c>
      <c r="S50" s="29">
        <v>433.8</v>
      </c>
      <c r="T50" s="3">
        <f t="shared" si="21"/>
        <v>929.17000000000007</v>
      </c>
      <c r="U50" s="30">
        <f t="shared" si="22"/>
        <v>90.65</v>
      </c>
      <c r="V50" s="31">
        <f t="shared" si="18"/>
        <v>1453.6200000000001</v>
      </c>
    </row>
    <row r="51" spans="1:22" ht="18.75" x14ac:dyDescent="0.3">
      <c r="A51" s="1"/>
      <c r="B51" s="21" t="s">
        <v>30</v>
      </c>
      <c r="C51" s="34"/>
      <c r="D51" s="35"/>
      <c r="E51" s="36">
        <f>SUM(E33:E50)</f>
        <v>121486.50000000001</v>
      </c>
      <c r="F51" s="36"/>
      <c r="G51" s="36">
        <f>SUM(G33:G50)</f>
        <v>6359</v>
      </c>
      <c r="H51" s="36">
        <f>SUM(H33:H48)</f>
        <v>0</v>
      </c>
      <c r="I51" s="36">
        <f>SUM(I33:I50)</f>
        <v>55.460000000000008</v>
      </c>
      <c r="J51" s="36">
        <f t="shared" ref="J51:V51" si="23">SUM(J33:J50)</f>
        <v>0</v>
      </c>
      <c r="K51" s="36">
        <f t="shared" si="23"/>
        <v>121431.04000000001</v>
      </c>
      <c r="L51" s="36">
        <f t="shared" si="23"/>
        <v>0</v>
      </c>
      <c r="M51" s="36">
        <f t="shared" si="23"/>
        <v>0</v>
      </c>
      <c r="N51" s="36">
        <f t="shared" si="23"/>
        <v>15155.769999999997</v>
      </c>
      <c r="O51" s="36">
        <f>SUM(O33:O50)</f>
        <v>-5.0000000000000017E-2</v>
      </c>
      <c r="P51" s="36">
        <f t="shared" si="23"/>
        <v>13133.719999999998</v>
      </c>
      <c r="Q51" s="36">
        <f t="shared" si="23"/>
        <v>34648.44</v>
      </c>
      <c r="R51" s="36">
        <f t="shared" si="23"/>
        <v>86782.6</v>
      </c>
      <c r="S51" s="36">
        <f t="shared" si="23"/>
        <v>8592.5499999999975</v>
      </c>
      <c r="T51" s="36">
        <f t="shared" si="23"/>
        <v>23412.17</v>
      </c>
      <c r="U51" s="36">
        <f t="shared" si="23"/>
        <v>2284.1599999999994</v>
      </c>
      <c r="V51" s="36">
        <f t="shared" si="23"/>
        <v>34288.879999999997</v>
      </c>
    </row>
    <row r="52" spans="1:22" ht="18.75" x14ac:dyDescent="0.3">
      <c r="A52" s="1"/>
      <c r="B52" s="1"/>
      <c r="C52" s="2"/>
      <c r="D52" s="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7"/>
      <c r="S52" s="1"/>
      <c r="T52" s="1"/>
      <c r="U52" s="1"/>
      <c r="V52" s="1"/>
    </row>
    <row r="53" spans="1:22" ht="18.75" x14ac:dyDescent="0.3">
      <c r="A53" s="1"/>
      <c r="B53" s="21" t="s">
        <v>122</v>
      </c>
      <c r="C53" s="34" t="s">
        <v>123</v>
      </c>
      <c r="D53" s="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7"/>
      <c r="S53" s="1"/>
      <c r="T53" s="1"/>
      <c r="U53" s="1"/>
      <c r="V53" s="1"/>
    </row>
    <row r="54" spans="1:22" ht="21" x14ac:dyDescent="0.35">
      <c r="A54" s="1"/>
      <c r="B54" s="1" t="s">
        <v>124</v>
      </c>
      <c r="C54" s="2" t="s">
        <v>125</v>
      </c>
      <c r="D54" s="1" t="s">
        <v>126</v>
      </c>
      <c r="E54" s="3">
        <v>7741.55</v>
      </c>
      <c r="F54" s="25">
        <v>15</v>
      </c>
      <c r="G54" s="37"/>
      <c r="H54" s="3"/>
      <c r="I54" s="32"/>
      <c r="J54" s="3"/>
      <c r="K54" s="3">
        <f>E54+-I54</f>
        <v>7741.55</v>
      </c>
      <c r="L54" s="3"/>
      <c r="M54" s="3"/>
      <c r="N54" s="3">
        <v>1015.37</v>
      </c>
      <c r="O54" s="3">
        <v>0.1</v>
      </c>
      <c r="P54" s="27">
        <f>ROUND(E54*0.115,2)</f>
        <v>890.28</v>
      </c>
      <c r="Q54" s="3">
        <f t="shared" ref="Q54:Q59" si="24">SUM(N54:P54)+G54</f>
        <v>1905.75</v>
      </c>
      <c r="R54" s="28">
        <f t="shared" ref="R54:R59" si="25">K54-Q54</f>
        <v>5835.8</v>
      </c>
      <c r="S54" s="41">
        <v>522.1</v>
      </c>
      <c r="T54" s="3">
        <f>ROUND(+E54*17.5%,2)+ROUND(E54*3%,2)</f>
        <v>1587.02</v>
      </c>
      <c r="U54" s="30">
        <f>ROUND(+E54*2%,2)</f>
        <v>154.83000000000001</v>
      </c>
      <c r="V54" s="31">
        <f t="shared" ref="V54:V59" si="26">SUM(S54:U54)</f>
        <v>2263.9499999999998</v>
      </c>
    </row>
    <row r="55" spans="1:22" ht="21" x14ac:dyDescent="0.35">
      <c r="A55" s="1"/>
      <c r="B55" s="1" t="s">
        <v>127</v>
      </c>
      <c r="C55" s="2" t="s">
        <v>128</v>
      </c>
      <c r="D55" s="1" t="s">
        <v>80</v>
      </c>
      <c r="E55" s="3">
        <f>7280.83/15*14</f>
        <v>6795.4413333333332</v>
      </c>
      <c r="F55" s="25">
        <v>14</v>
      </c>
      <c r="G55" s="3"/>
      <c r="H55" s="3"/>
      <c r="I55" s="32"/>
      <c r="J55" s="3"/>
      <c r="K55" s="3">
        <f t="shared" ref="K55:K59" si="27">E55+-I55</f>
        <v>6795.4413333333332</v>
      </c>
      <c r="L55" s="3"/>
      <c r="M55" s="3"/>
      <c r="N55" s="3">
        <v>813.29</v>
      </c>
      <c r="O55" s="3">
        <v>-0.13</v>
      </c>
      <c r="P55" s="27">
        <f>ROUND(E55*0.115,2)</f>
        <v>781.48</v>
      </c>
      <c r="Q55" s="3">
        <f t="shared" si="24"/>
        <v>1594.6399999999999</v>
      </c>
      <c r="R55" s="28">
        <f t="shared" si="25"/>
        <v>5200.8013333333329</v>
      </c>
      <c r="S55" s="41">
        <v>509.11</v>
      </c>
      <c r="T55" s="3">
        <f>ROUND(+E55*17.5%,2)+ROUND(E55*3%,2)</f>
        <v>1393.06</v>
      </c>
      <c r="U55" s="30">
        <f>ROUND(+E55*2%,2)</f>
        <v>135.91</v>
      </c>
      <c r="V55" s="31">
        <f t="shared" si="26"/>
        <v>2038.0800000000002</v>
      </c>
    </row>
    <row r="56" spans="1:22" ht="21" x14ac:dyDescent="0.35">
      <c r="A56" s="1"/>
      <c r="B56" s="1" t="s">
        <v>129</v>
      </c>
      <c r="C56" s="2" t="s">
        <v>130</v>
      </c>
      <c r="D56" s="1" t="s">
        <v>110</v>
      </c>
      <c r="E56" s="3">
        <v>7280.83</v>
      </c>
      <c r="F56" s="25">
        <v>15</v>
      </c>
      <c r="G56" s="3"/>
      <c r="H56" s="3"/>
      <c r="I56" s="32"/>
      <c r="J56" s="3"/>
      <c r="K56" s="3">
        <f t="shared" si="27"/>
        <v>7280.83</v>
      </c>
      <c r="L56" s="3"/>
      <c r="M56" s="3"/>
      <c r="N56" s="3">
        <v>916.97</v>
      </c>
      <c r="O56" s="3">
        <v>0.06</v>
      </c>
      <c r="P56" s="27"/>
      <c r="Q56" s="3">
        <f t="shared" si="24"/>
        <v>917.03</v>
      </c>
      <c r="R56" s="28">
        <f t="shared" si="25"/>
        <v>6363.8</v>
      </c>
      <c r="S56" s="41">
        <v>509.11</v>
      </c>
      <c r="T56" s="3"/>
      <c r="U56" s="30"/>
      <c r="V56" s="31">
        <f t="shared" si="26"/>
        <v>509.11</v>
      </c>
    </row>
    <row r="57" spans="1:22" ht="87.75" x14ac:dyDescent="0.35">
      <c r="A57" s="1" t="s">
        <v>131</v>
      </c>
      <c r="B57" t="s">
        <v>132</v>
      </c>
      <c r="C57" s="2" t="s">
        <v>133</v>
      </c>
      <c r="D57" s="47" t="s">
        <v>134</v>
      </c>
      <c r="E57" s="3">
        <v>7063.16</v>
      </c>
      <c r="F57" s="25">
        <v>15</v>
      </c>
      <c r="G57" s="3"/>
      <c r="H57" s="3"/>
      <c r="I57" s="32">
        <v>17.940000000000001</v>
      </c>
      <c r="J57" s="3"/>
      <c r="K57" s="3">
        <f t="shared" si="27"/>
        <v>7045.22</v>
      </c>
      <c r="L57" s="3"/>
      <c r="M57" s="3"/>
      <c r="N57" s="3">
        <v>870.48</v>
      </c>
      <c r="O57" s="3">
        <v>0.08</v>
      </c>
      <c r="P57" s="27">
        <f>ROUND(E57*0.115,2)</f>
        <v>812.26</v>
      </c>
      <c r="Q57" s="3">
        <f t="shared" si="24"/>
        <v>1682.8200000000002</v>
      </c>
      <c r="R57" s="28">
        <f t="shared" si="25"/>
        <v>5362.4</v>
      </c>
      <c r="S57" s="41">
        <v>502.97</v>
      </c>
      <c r="T57" s="3">
        <f>ROUND(+E57*17.5%,2)+ROUND(E57*3%,2)</f>
        <v>1447.94</v>
      </c>
      <c r="U57" s="30">
        <f>ROUND(+E57*2%,2)</f>
        <v>141.26</v>
      </c>
      <c r="V57" s="31">
        <f t="shared" si="26"/>
        <v>2092.17</v>
      </c>
    </row>
    <row r="58" spans="1:22" ht="87.75" x14ac:dyDescent="0.35">
      <c r="A58" s="1"/>
      <c r="B58" t="s">
        <v>135</v>
      </c>
      <c r="C58" s="2" t="s">
        <v>136</v>
      </c>
      <c r="D58" s="47" t="s">
        <v>134</v>
      </c>
      <c r="E58" s="3">
        <v>7063.16</v>
      </c>
      <c r="F58" s="25">
        <v>15</v>
      </c>
      <c r="G58" s="3"/>
      <c r="H58" s="3"/>
      <c r="I58" s="32">
        <v>1.1200000000000001</v>
      </c>
      <c r="J58" s="3"/>
      <c r="K58" s="3">
        <f t="shared" si="27"/>
        <v>7062.04</v>
      </c>
      <c r="L58" s="3"/>
      <c r="M58" s="3"/>
      <c r="N58" s="3">
        <v>870.48</v>
      </c>
      <c r="O58" s="3">
        <v>-0.1</v>
      </c>
      <c r="P58" s="27">
        <f>ROUND(E58*0.115,2)</f>
        <v>812.26</v>
      </c>
      <c r="Q58" s="3">
        <f t="shared" si="24"/>
        <v>1682.6399999999999</v>
      </c>
      <c r="R58" s="28">
        <f t="shared" si="25"/>
        <v>5379.4</v>
      </c>
      <c r="S58" s="41">
        <v>502.97</v>
      </c>
      <c r="T58" s="3">
        <f>ROUND(+E58*17.5%,2)+ROUND(E58*3%,2)</f>
        <v>1447.94</v>
      </c>
      <c r="U58" s="30">
        <f>ROUND(+E58*2%,2)</f>
        <v>141.26</v>
      </c>
      <c r="V58" s="31">
        <f t="shared" si="26"/>
        <v>2092.17</v>
      </c>
    </row>
    <row r="59" spans="1:22" ht="87.75" x14ac:dyDescent="0.35">
      <c r="A59" s="1"/>
      <c r="B59" t="s">
        <v>137</v>
      </c>
      <c r="C59" s="2" t="s">
        <v>138</v>
      </c>
      <c r="D59" s="47" t="s">
        <v>134</v>
      </c>
      <c r="E59" s="3">
        <v>7063.16</v>
      </c>
      <c r="F59" s="25">
        <v>15</v>
      </c>
      <c r="G59" s="26">
        <v>1570</v>
      </c>
      <c r="H59" s="3"/>
      <c r="I59" s="32"/>
      <c r="J59" s="3"/>
      <c r="K59" s="3">
        <f t="shared" si="27"/>
        <v>7063.16</v>
      </c>
      <c r="L59" s="3"/>
      <c r="M59" s="3"/>
      <c r="N59" s="3">
        <v>870.48</v>
      </c>
      <c r="O59" s="3">
        <v>-0.18</v>
      </c>
      <c r="P59" s="42">
        <f>ROUND(E59*0.115,2)</f>
        <v>812.26</v>
      </c>
      <c r="Q59" s="3">
        <f t="shared" si="24"/>
        <v>3252.56</v>
      </c>
      <c r="R59" s="28">
        <f t="shared" si="25"/>
        <v>3810.6</v>
      </c>
      <c r="S59" s="41">
        <v>502.97</v>
      </c>
      <c r="T59" s="3">
        <f>ROUND(+E59*17.5%,2)+ROUND(E59*3%,2)</f>
        <v>1447.94</v>
      </c>
      <c r="U59" s="30">
        <f>ROUND(+E59*2%,2)</f>
        <v>141.26</v>
      </c>
      <c r="V59" s="31">
        <f t="shared" si="26"/>
        <v>2092.17</v>
      </c>
    </row>
    <row r="60" spans="1:22" ht="18.75" x14ac:dyDescent="0.3">
      <c r="A60" s="1"/>
      <c r="B60" s="21" t="s">
        <v>30</v>
      </c>
      <c r="C60" s="34"/>
      <c r="D60" s="35"/>
      <c r="E60" s="36">
        <f>SUM(E54:E59)</f>
        <v>43007.301333333337</v>
      </c>
      <c r="F60" s="36"/>
      <c r="G60" s="36">
        <f t="shared" ref="G60:H60" si="28">SUM(G54:G59)</f>
        <v>1570</v>
      </c>
      <c r="H60" s="36">
        <f t="shared" si="28"/>
        <v>0</v>
      </c>
      <c r="I60" s="36">
        <f>SUM(I54:I59)</f>
        <v>19.060000000000002</v>
      </c>
      <c r="J60" s="36">
        <f t="shared" ref="J60" si="29">SUM(J54:J59)</f>
        <v>0</v>
      </c>
      <c r="K60" s="36">
        <f>SUM(K54:K59)</f>
        <v>42988.241333333339</v>
      </c>
      <c r="L60" s="36">
        <f t="shared" ref="L60:V60" si="30">SUM(L54:L59)</f>
        <v>0</v>
      </c>
      <c r="M60" s="36">
        <f t="shared" si="30"/>
        <v>0</v>
      </c>
      <c r="N60" s="36">
        <f t="shared" si="30"/>
        <v>5357.07</v>
      </c>
      <c r="O60" s="36">
        <f t="shared" si="30"/>
        <v>-0.16999999999999998</v>
      </c>
      <c r="P60" s="36">
        <f t="shared" si="30"/>
        <v>4108.54</v>
      </c>
      <c r="Q60" s="36">
        <f t="shared" si="30"/>
        <v>11035.439999999999</v>
      </c>
      <c r="R60" s="36">
        <f>SUM(R54:R59)</f>
        <v>31952.801333333329</v>
      </c>
      <c r="S60" s="36">
        <f t="shared" si="30"/>
        <v>3049.2300000000005</v>
      </c>
      <c r="T60" s="36">
        <f t="shared" si="30"/>
        <v>7323.9000000000015</v>
      </c>
      <c r="U60" s="36">
        <f t="shared" si="30"/>
        <v>714.52</v>
      </c>
      <c r="V60" s="36">
        <f t="shared" si="30"/>
        <v>11087.65</v>
      </c>
    </row>
    <row r="61" spans="1:22" ht="18.75" x14ac:dyDescent="0.3">
      <c r="A61" s="1"/>
      <c r="B61" s="21"/>
      <c r="C61" s="2"/>
      <c r="D61" s="1"/>
      <c r="E61" s="3"/>
      <c r="F61" s="3"/>
      <c r="G61" s="3"/>
      <c r="H61" s="3"/>
      <c r="I61" s="3"/>
      <c r="J61" s="3"/>
      <c r="K61" s="48"/>
      <c r="L61" s="48"/>
      <c r="M61" s="48"/>
      <c r="N61" s="48"/>
      <c r="O61" s="48"/>
      <c r="P61" s="48"/>
      <c r="Q61" s="48"/>
      <c r="R61" s="49"/>
      <c r="S61" s="50"/>
      <c r="T61" s="50"/>
      <c r="U61" s="50"/>
      <c r="V61" s="50"/>
    </row>
    <row r="62" spans="1:22" ht="18.75" x14ac:dyDescent="0.3">
      <c r="A62" s="1"/>
      <c r="B62" s="21" t="s">
        <v>139</v>
      </c>
      <c r="C62" s="34" t="s">
        <v>140</v>
      </c>
      <c r="D62" s="1"/>
      <c r="E62" s="3"/>
      <c r="F62" s="3"/>
      <c r="G62" s="3"/>
      <c r="H62" s="3"/>
      <c r="I62" s="3"/>
      <c r="J62" s="3"/>
      <c r="K62" s="48"/>
      <c r="L62" s="48"/>
      <c r="M62" s="48"/>
      <c r="N62" s="48"/>
      <c r="O62" s="48"/>
      <c r="P62" s="48"/>
      <c r="Q62" s="48"/>
      <c r="R62" s="49"/>
      <c r="S62" s="50"/>
      <c r="T62" s="50"/>
      <c r="U62" s="50"/>
      <c r="V62" s="50"/>
    </row>
    <row r="63" spans="1:22" ht="21" x14ac:dyDescent="0.35">
      <c r="A63" s="1"/>
      <c r="B63" s="1" t="s">
        <v>141</v>
      </c>
      <c r="C63" s="2" t="s">
        <v>142</v>
      </c>
      <c r="D63" s="1" t="s">
        <v>35</v>
      </c>
      <c r="E63" s="3">
        <v>13520</v>
      </c>
      <c r="F63" s="25">
        <v>15</v>
      </c>
      <c r="G63" s="40"/>
      <c r="H63" s="3"/>
      <c r="I63" s="3"/>
      <c r="J63" s="3"/>
      <c r="K63" s="3">
        <f>E63+-I63</f>
        <v>13520</v>
      </c>
      <c r="L63" s="3">
        <v>0</v>
      </c>
      <c r="M63" s="3"/>
      <c r="N63" s="3">
        <v>2283.5500000000002</v>
      </c>
      <c r="O63" s="3">
        <v>-0.15</v>
      </c>
      <c r="P63" s="42">
        <f>ROUND(E63*0.115,2)</f>
        <v>1554.8</v>
      </c>
      <c r="Q63" s="3">
        <f>SUM(N63:P63)+G63</f>
        <v>3838.2</v>
      </c>
      <c r="R63" s="28">
        <f>K63-Q63</f>
        <v>9681.7999999999993</v>
      </c>
      <c r="S63" s="29">
        <v>685.15</v>
      </c>
      <c r="T63" s="3">
        <f>ROUND(+E63*17.5%,2)+ROUND(E63*3%,2)</f>
        <v>2771.6</v>
      </c>
      <c r="U63" s="30">
        <f>ROUND(+E63*2%,2)</f>
        <v>270.39999999999998</v>
      </c>
      <c r="V63" s="31">
        <f>SUM(S63:U63)</f>
        <v>3727.15</v>
      </c>
    </row>
    <row r="64" spans="1:22" ht="18.75" x14ac:dyDescent="0.3">
      <c r="A64" s="1"/>
      <c r="B64" s="21" t="s">
        <v>30</v>
      </c>
      <c r="C64" s="1"/>
      <c r="D64" s="1"/>
      <c r="E64" s="36">
        <f>E63</f>
        <v>13520</v>
      </c>
      <c r="F64" s="36"/>
      <c r="G64" s="36">
        <f>+G63</f>
        <v>0</v>
      </c>
      <c r="H64" s="36"/>
      <c r="I64" s="36">
        <f>I63</f>
        <v>0</v>
      </c>
      <c r="J64" s="36">
        <f t="shared" ref="J64" si="31">J63</f>
        <v>0</v>
      </c>
      <c r="K64" s="36">
        <f>K63</f>
        <v>13520</v>
      </c>
      <c r="L64" s="36">
        <f t="shared" ref="L64:V64" si="32">L63</f>
        <v>0</v>
      </c>
      <c r="M64" s="36">
        <f t="shared" si="32"/>
        <v>0</v>
      </c>
      <c r="N64" s="36">
        <f t="shared" si="32"/>
        <v>2283.5500000000002</v>
      </c>
      <c r="O64" s="36">
        <f t="shared" si="32"/>
        <v>-0.15</v>
      </c>
      <c r="P64" s="36">
        <f t="shared" si="32"/>
        <v>1554.8</v>
      </c>
      <c r="Q64" s="36">
        <f t="shared" si="32"/>
        <v>3838.2</v>
      </c>
      <c r="R64" s="36">
        <f>R63</f>
        <v>9681.7999999999993</v>
      </c>
      <c r="S64" s="36">
        <f t="shared" si="32"/>
        <v>685.15</v>
      </c>
      <c r="T64" s="36">
        <f t="shared" si="32"/>
        <v>2771.6</v>
      </c>
      <c r="U64" s="36">
        <f t="shared" si="32"/>
        <v>270.39999999999998</v>
      </c>
      <c r="V64" s="36">
        <f t="shared" si="32"/>
        <v>3727.15</v>
      </c>
    </row>
    <row r="65" spans="1:22" ht="18.75" x14ac:dyDescent="0.3">
      <c r="A65" s="1"/>
      <c r="B65" s="21"/>
      <c r="C65" s="1"/>
      <c r="D65" s="1"/>
      <c r="E65" s="3"/>
      <c r="F65" s="3"/>
      <c r="G65" s="3"/>
      <c r="H65" s="3"/>
      <c r="I65" s="3"/>
      <c r="J65" s="3"/>
      <c r="K65" s="48"/>
      <c r="L65" s="48"/>
      <c r="M65" s="48"/>
      <c r="N65" s="48"/>
      <c r="O65" s="48"/>
      <c r="P65" s="48"/>
      <c r="Q65" s="48"/>
      <c r="R65" s="49"/>
      <c r="S65" s="50"/>
      <c r="T65" s="50"/>
      <c r="U65" s="50"/>
      <c r="V65" s="50"/>
    </row>
    <row r="66" spans="1:22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51"/>
      <c r="S66" s="1"/>
      <c r="T66" s="1"/>
      <c r="U66" s="1"/>
      <c r="V66" s="1"/>
    </row>
    <row r="67" spans="1:22" ht="18.75" x14ac:dyDescent="0.3">
      <c r="A67" s="1"/>
      <c r="B67" s="1"/>
      <c r="C67" s="52" t="s">
        <v>143</v>
      </c>
      <c r="D67" s="1"/>
      <c r="E67" s="53">
        <f>E9+E23+E30+E51+E60+E64</f>
        <v>299222.95133333339</v>
      </c>
      <c r="F67" s="53"/>
      <c r="G67" s="54">
        <f>G9+G23+G30+G51+G60+G64</f>
        <v>20325.080000000002</v>
      </c>
      <c r="H67" s="53"/>
      <c r="I67" s="53">
        <f t="shared" ref="I67:Q67" si="33">I9+I23+I30+I51+I60+I64</f>
        <v>123.46000000000001</v>
      </c>
      <c r="J67" s="53">
        <f t="shared" si="33"/>
        <v>0</v>
      </c>
      <c r="K67" s="53">
        <f t="shared" si="33"/>
        <v>299099.49133333331</v>
      </c>
      <c r="L67" s="53">
        <f t="shared" si="33"/>
        <v>7833.6700000000028</v>
      </c>
      <c r="M67" s="53">
        <f t="shared" si="33"/>
        <v>7833.4500000000007</v>
      </c>
      <c r="N67" s="53">
        <f t="shared" si="33"/>
        <v>39002.410000000003</v>
      </c>
      <c r="O67" s="53">
        <f t="shared" si="33"/>
        <v>4.0000000000000008E-2</v>
      </c>
      <c r="P67" s="54">
        <f t="shared" si="33"/>
        <v>32736.159999999996</v>
      </c>
      <c r="Q67" s="53">
        <f t="shared" si="33"/>
        <v>92063.69</v>
      </c>
      <c r="R67" s="55">
        <f>ROUND(+R9+R23+R30+R51+R60+R64,1)</f>
        <v>207035.8</v>
      </c>
      <c r="S67" s="53">
        <f>S9+S23+S30+S51+S60+S64</f>
        <v>20610.2</v>
      </c>
      <c r="T67" s="56">
        <f>T64+T60+T51+T30+T23+T9</f>
        <v>58355.540099999998</v>
      </c>
      <c r="U67" s="54">
        <f>U9+U23+U30+U51+U60+U64</f>
        <v>5693.2799999999988</v>
      </c>
      <c r="V67" s="57">
        <f>V9+V23+V30+V51+V60+V64</f>
        <v>84659.020099999994</v>
      </c>
    </row>
    <row r="68" spans="1:22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2"/>
      <c r="S68" s="53"/>
      <c r="T68" s="53"/>
      <c r="U68" s="1"/>
      <c r="V68" s="1"/>
    </row>
    <row r="69" spans="1:22" ht="15.75" x14ac:dyDescent="0.25">
      <c r="A69" s="1"/>
      <c r="B69" s="1"/>
      <c r="C69" t="s">
        <v>144</v>
      </c>
      <c r="D69" s="1"/>
      <c r="E69" s="3">
        <f>E7+E8+E12+E13+E14+E15+E16+E17+E18+E19+E20+E21+E22+E26+E27+E28+E29+E34+E35+E36+E37+E38+E39+E40+E41+E42+E44+E45+E46+E47+E48+E49+E50+E54+E55+E57+E58+E59+E63</f>
        <v>284661.29133333312</v>
      </c>
      <c r="F69" s="3">
        <f>E69*17.5%</f>
        <v>49815.725983333294</v>
      </c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2"/>
      <c r="S69" s="1"/>
      <c r="T69" s="3"/>
      <c r="U69" s="1"/>
      <c r="V69" s="1"/>
    </row>
    <row r="70" spans="1:22" ht="15.75" x14ac:dyDescent="0.25">
      <c r="A70" s="1"/>
      <c r="B70" s="1"/>
      <c r="C70" t="s">
        <v>145</v>
      </c>
      <c r="D70" s="1"/>
      <c r="E70" s="3">
        <f>E69</f>
        <v>284661.29133333312</v>
      </c>
      <c r="F70" s="3">
        <f>E70*3%</f>
        <v>8539.8387399999938</v>
      </c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2"/>
      <c r="S70" s="1"/>
      <c r="T70" s="1"/>
      <c r="U70" s="1"/>
      <c r="V70" s="1"/>
    </row>
    <row r="71" spans="1:22" ht="15.75" x14ac:dyDescent="0.25">
      <c r="A71" s="1"/>
      <c r="B71" s="1"/>
      <c r="C71" s="1"/>
      <c r="D71" s="1"/>
      <c r="E71" s="1"/>
      <c r="F71" s="3">
        <f>SUM(F69:F70)</f>
        <v>58355.564723333286</v>
      </c>
      <c r="G71" s="3"/>
      <c r="H71" s="1"/>
      <c r="I71" s="41"/>
      <c r="J71" s="1"/>
      <c r="K71" s="1"/>
      <c r="L71" s="1"/>
      <c r="M71" s="1"/>
      <c r="N71" s="1"/>
      <c r="O71" s="1"/>
      <c r="P71" s="1"/>
      <c r="Q71" s="1"/>
      <c r="R71" s="2"/>
      <c r="S71" s="1"/>
      <c r="T71" s="1"/>
      <c r="U71" s="1"/>
      <c r="V71" s="1"/>
    </row>
    <row r="72" spans="1:22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2"/>
      <c r="S72" s="1"/>
      <c r="T72" s="1"/>
      <c r="U72" s="1"/>
      <c r="V72" s="1"/>
    </row>
    <row r="73" spans="1:22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2"/>
      <c r="S73" s="1"/>
      <c r="T73" s="1"/>
      <c r="U73" s="1"/>
      <c r="V73" s="1"/>
    </row>
    <row r="74" spans="1:22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2"/>
      <c r="S74" s="1"/>
      <c r="T74" s="1"/>
      <c r="U74" s="1"/>
      <c r="V74" s="1"/>
    </row>
    <row r="75" spans="1:22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2"/>
      <c r="S75" s="1"/>
      <c r="T75" s="1"/>
      <c r="U75" s="1"/>
      <c r="V75" s="1"/>
    </row>
    <row r="76" spans="1:22" ht="16.5" thickBot="1" x14ac:dyDescent="0.3">
      <c r="A76" s="1"/>
      <c r="B76" s="1"/>
      <c r="C76" s="1"/>
      <c r="D76" s="1"/>
      <c r="E76" s="58"/>
      <c r="F76" s="58"/>
      <c r="G76" s="25"/>
      <c r="H76" s="25"/>
      <c r="I76" s="1"/>
      <c r="J76" s="1"/>
      <c r="K76" s="1"/>
      <c r="L76" s="1"/>
      <c r="M76" s="1"/>
      <c r="N76" s="1"/>
      <c r="O76" s="1"/>
      <c r="P76" s="59"/>
      <c r="Q76" s="59"/>
      <c r="R76" s="2"/>
      <c r="S76" s="1"/>
      <c r="T76" s="1"/>
      <c r="U76" s="1"/>
      <c r="V76" s="1"/>
    </row>
    <row r="77" spans="1:22" ht="15" x14ac:dyDescent="0.25">
      <c r="A77" s="1"/>
      <c r="B77" s="1"/>
      <c r="C77" s="1"/>
      <c r="D77" s="1"/>
      <c r="E77" s="60" t="s">
        <v>146</v>
      </c>
      <c r="F77" s="59"/>
      <c r="G77" s="25"/>
      <c r="H77" s="25"/>
      <c r="I77" s="1"/>
      <c r="J77" s="1"/>
      <c r="K77" s="1"/>
      <c r="L77" s="1"/>
      <c r="M77" s="1"/>
      <c r="N77" s="1"/>
      <c r="O77" s="1"/>
      <c r="P77" s="1"/>
      <c r="Q77" s="1"/>
      <c r="R77" s="61" t="s">
        <v>147</v>
      </c>
      <c r="S77" s="61"/>
      <c r="T77" s="25"/>
      <c r="U77" s="1"/>
      <c r="V77" s="1"/>
    </row>
    <row r="78" spans="1:22" ht="15.75" x14ac:dyDescent="0.25">
      <c r="A78" s="1"/>
      <c r="B78" s="1"/>
      <c r="C78" s="1"/>
      <c r="D78" s="1"/>
      <c r="E78" t="s">
        <v>148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2" t="s">
        <v>149</v>
      </c>
      <c r="S78" s="1"/>
      <c r="T78" s="1"/>
      <c r="U78" s="1"/>
      <c r="V78" s="1"/>
    </row>
    <row r="79" spans="1:22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2"/>
      <c r="S79" s="1"/>
      <c r="T79" s="1"/>
      <c r="U79" s="1"/>
      <c r="V79" s="1"/>
    </row>
  </sheetData>
  <mergeCells count="5">
    <mergeCell ref="B4:V4"/>
    <mergeCell ref="E76:F76"/>
    <mergeCell ref="P76:Q76"/>
    <mergeCell ref="E77:F77"/>
    <mergeCell ref="R77:S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B93D6-CA7F-4757-98EF-C5C611B83867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1ra Quincena Enero</vt:lpstr>
      <vt:lpstr>2da Quincena Enero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topete martinez</dc:creator>
  <cp:lastModifiedBy>luis topete martinez</cp:lastModifiedBy>
  <dcterms:created xsi:type="dcterms:W3CDTF">2020-02-06T15:29:50Z</dcterms:created>
  <dcterms:modified xsi:type="dcterms:W3CDTF">2020-02-06T15:32:34Z</dcterms:modified>
</cp:coreProperties>
</file>