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0050"/>
  </bookViews>
  <sheets>
    <sheet name="Aguinaldo" sheetId="3" r:id="rId1"/>
  </sheets>
  <calcPr calcId="145621"/>
</workbook>
</file>

<file path=xl/calcChain.xml><?xml version="1.0" encoding="utf-8"?>
<calcChain xmlns="http://schemas.openxmlformats.org/spreadsheetml/2006/main">
  <c r="K61" i="3" l="1"/>
  <c r="J61" i="3"/>
  <c r="I61" i="3"/>
  <c r="H61" i="3"/>
  <c r="L60" i="3"/>
  <c r="G60" i="3"/>
  <c r="L59" i="3"/>
  <c r="G59" i="3"/>
  <c r="L58" i="3"/>
  <c r="G58" i="3"/>
  <c r="L57" i="3"/>
  <c r="G57" i="3"/>
  <c r="L56" i="3"/>
  <c r="G56" i="3"/>
  <c r="L55" i="3"/>
  <c r="L61" i="3" s="1"/>
  <c r="G55" i="3"/>
  <c r="G61" i="3" s="1"/>
  <c r="K52" i="3"/>
  <c r="J52" i="3"/>
  <c r="I52" i="3"/>
  <c r="H52" i="3"/>
  <c r="L51" i="3"/>
  <c r="G51" i="3"/>
  <c r="L50" i="3"/>
  <c r="G49" i="3"/>
  <c r="L49" i="3" s="1"/>
  <c r="G48" i="3"/>
  <c r="L48" i="3" s="1"/>
  <c r="G47" i="3"/>
  <c r="L47" i="3" s="1"/>
  <c r="G46" i="3"/>
  <c r="L46" i="3" s="1"/>
  <c r="G45" i="3"/>
  <c r="L45" i="3" s="1"/>
  <c r="G44" i="3"/>
  <c r="L44" i="3" s="1"/>
  <c r="G43" i="3"/>
  <c r="L43" i="3" s="1"/>
  <c r="G42" i="3"/>
  <c r="L42" i="3" s="1"/>
  <c r="G41" i="3"/>
  <c r="L41" i="3" s="1"/>
  <c r="L40" i="3"/>
  <c r="L39" i="3"/>
  <c r="G39" i="3"/>
  <c r="L38" i="3"/>
  <c r="G38" i="3"/>
  <c r="L37" i="3"/>
  <c r="G37" i="3"/>
  <c r="L36" i="3"/>
  <c r="G36" i="3"/>
  <c r="L35" i="3"/>
  <c r="G35" i="3"/>
  <c r="G52" i="3" s="1"/>
  <c r="K31" i="3"/>
  <c r="J31" i="3"/>
  <c r="I31" i="3"/>
  <c r="H31" i="3"/>
  <c r="L30" i="3"/>
  <c r="G30" i="3"/>
  <c r="L29" i="3"/>
  <c r="G29" i="3"/>
  <c r="L28" i="3"/>
  <c r="G28" i="3"/>
  <c r="L27" i="3"/>
  <c r="L31" i="3" s="1"/>
  <c r="G27" i="3"/>
  <c r="G31" i="3" s="1"/>
  <c r="K24" i="3"/>
  <c r="J24" i="3"/>
  <c r="I24" i="3"/>
  <c r="H24" i="3"/>
  <c r="L23" i="3"/>
  <c r="G23" i="3"/>
  <c r="L22" i="3"/>
  <c r="G22" i="3"/>
  <c r="L21" i="3"/>
  <c r="G21" i="3"/>
  <c r="L20" i="3"/>
  <c r="G20" i="3"/>
  <c r="L19" i="3"/>
  <c r="G19" i="3"/>
  <c r="L18" i="3"/>
  <c r="G18" i="3"/>
  <c r="L17" i="3"/>
  <c r="G17" i="3"/>
  <c r="L16" i="3"/>
  <c r="G16" i="3"/>
  <c r="L15" i="3"/>
  <c r="G15" i="3"/>
  <c r="L14" i="3"/>
  <c r="G14" i="3"/>
  <c r="L13" i="3"/>
  <c r="G13" i="3"/>
  <c r="L12" i="3"/>
  <c r="L24" i="3" s="1"/>
  <c r="G12" i="3"/>
  <c r="G24" i="3" s="1"/>
  <c r="K9" i="3"/>
  <c r="K65" i="3" s="1"/>
  <c r="J9" i="3"/>
  <c r="J65" i="3" s="1"/>
  <c r="I9" i="3"/>
  <c r="I65" i="3" s="1"/>
  <c r="H9" i="3"/>
  <c r="H65" i="3" s="1"/>
  <c r="L8" i="3"/>
  <c r="G8" i="3"/>
  <c r="L7" i="3"/>
  <c r="L9" i="3" s="1"/>
  <c r="G7" i="3"/>
  <c r="G9" i="3" s="1"/>
  <c r="G65" i="3" s="1"/>
  <c r="L65" i="3" l="1"/>
  <c r="L52" i="3"/>
</calcChain>
</file>

<file path=xl/sharedStrings.xml><?xml version="1.0" encoding="utf-8"?>
<sst xmlns="http://schemas.openxmlformats.org/spreadsheetml/2006/main" count="157" uniqueCount="133">
  <si>
    <t>Código</t>
  </si>
  <si>
    <t>Empleado</t>
  </si>
  <si>
    <t>Nombramiento</t>
  </si>
  <si>
    <t>Subsidio al empleo</t>
  </si>
  <si>
    <t xml:space="preserve">I.S.R. </t>
  </si>
  <si>
    <t>I.S.R. (sp)</t>
  </si>
  <si>
    <t xml:space="preserve">AJUSTE AL NETO </t>
  </si>
  <si>
    <t>*NETO A PAGAR*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</si>
  <si>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</si>
  <si>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</si>
  <si>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</si>
  <si>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</si>
  <si>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</si>
  <si>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</si>
  <si>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</si>
  <si>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</si>
  <si>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</si>
  <si>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</si>
  <si>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</si>
  <si>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</si>
  <si>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</si>
  <si>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</si>
  <si>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</si>
  <si>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Chavez Paz Pamela de Jesus</t>
  </si>
  <si>
    <t>Jefe de Operación</t>
  </si>
  <si>
    <t>V A C A N T E</t>
  </si>
  <si>
    <t>JA06</t>
  </si>
  <si>
    <t>Sanchez Garcia Jeronimo</t>
  </si>
  <si>
    <t>Jefatura de Vinculacion Administrativa</t>
  </si>
  <si>
    <t>JA08</t>
  </si>
  <si>
    <t>Martínez Ibarra José de Jesús</t>
  </si>
  <si>
    <t xml:space="preserve">Conserje </t>
  </si>
  <si>
    <t>JA09</t>
  </si>
  <si>
    <t xml:space="preserve">Nieves Servin Diego Alberto </t>
  </si>
  <si>
    <t>Auxiliar de Servicios Generales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</si>
  <si>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</si>
  <si>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</si>
  <si>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</si>
  <si>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</si>
  <si>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</si>
  <si>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</si>
  <si>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JA40</t>
  </si>
  <si>
    <t xml:space="preserve">Perez Gonzalez Maria Laura </t>
  </si>
  <si>
    <t>JA42</t>
  </si>
  <si>
    <t>Rodriguez Ramirez Xochitl</t>
  </si>
  <si>
    <t xml:space="preserve">Recepcionista </t>
  </si>
  <si>
    <t>JA43</t>
  </si>
  <si>
    <t>Leon Hernandez Irene Guadalupe</t>
  </si>
  <si>
    <t>Auxiliar Administrativo</t>
  </si>
  <si>
    <t>JA44</t>
  </si>
  <si>
    <t>Lopez Aranda Lisette Amparo</t>
  </si>
  <si>
    <t>JA45</t>
  </si>
  <si>
    <t>Flores Pozos Julio Cesar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</si>
  <si>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</si>
  <si>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</si>
  <si>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</si>
  <si>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</si>
  <si>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</si>
  <si>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</si>
  <si>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</si>
  <si>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</si>
  <si>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</si>
  <si>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</si>
  <si>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</si>
  <si>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</si>
  <si>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</si>
  <si>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</si>
  <si>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</si>
  <si>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</si>
  <si>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</si>
  <si>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</si>
  <si>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</si>
  <si>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</si>
  <si>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</si>
  <si>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AE42</t>
  </si>
  <si>
    <t>Rivas Guzman Ana Karen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</si>
  <si>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</si>
  <si>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</si>
  <si>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</si>
  <si>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</si>
  <si>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</si>
  <si>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</si>
  <si>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</si>
  <si>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</si>
  <si>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AE22</t>
  </si>
  <si>
    <t>AE23</t>
  </si>
  <si>
    <t>Flores Orozco Carolina</t>
  </si>
  <si>
    <t>Terapeuta (A y L)</t>
  </si>
  <si>
    <t>AE24</t>
  </si>
  <si>
    <t>Ortiz Anguiano Nélida Guadalupe</t>
  </si>
  <si>
    <t>AE25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</si>
  <si>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</si>
  <si>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</si>
  <si>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</si>
  <si>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</si>
  <si>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</si>
  <si>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</si>
  <si>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</si>
  <si>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</si>
  <si>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</si>
  <si>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</si>
  <si>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</si>
  <si>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</si>
  <si>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</si>
  <si>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</si>
  <si>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</si>
  <si>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</si>
  <si>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</si>
  <si>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</si>
  <si>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AE41</t>
  </si>
  <si>
    <t>De Anda Vargas Jessica Elizabeth</t>
  </si>
  <si>
    <t>Coordinadora Talleres</t>
  </si>
  <si>
    <t>AT28</t>
  </si>
  <si>
    <t>Ruiz Castorena Adriana Margarita</t>
  </si>
  <si>
    <t>AT36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</si>
  <si>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</si>
  <si>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</si>
  <si>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</si>
  <si>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</si>
  <si>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</si>
  <si>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</si>
  <si>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</si>
  <si>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</si>
  <si>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</si>
  <si>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TOTALES</t>
  </si>
  <si>
    <t>JERONIMO SANCHEZ GARCIA</t>
  </si>
  <si>
    <t xml:space="preserve">GABRIELA MARISOL LOERA GONZALEZ </t>
  </si>
  <si>
    <t>Aguinaldo   2021</t>
  </si>
  <si>
    <t>Fecha de ingreso</t>
  </si>
  <si>
    <t>Sueldo Diario</t>
  </si>
  <si>
    <t>Aguinaldo</t>
  </si>
  <si>
    <t>Coordinador Financiero Contable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</si>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</sst>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9" xfId="0" applyFont="1" applyBorder="1"/>
    <xf numFmtId="4" fontId="1" fillId="0" borderId="7" xfId="0" applyNumberFormat="1" applyFont="1" applyBorder="1"/>
    <xf numFmtId="0" fontId="7" fillId="0" borderId="0" xfId="0" applyFont="1" applyAlignment="1">
      <alignment horizontal="left"/>
    </xf>
    <xf numFmtId="0" fontId="9" fillId="0" borderId="0" xfId="0" applyFont="1"/>
    <xf numFmtId="0" fontId="2" fillId="0" borderId="0" xfId="0" applyFont="1"/>
    <xf numFmtId="44" fontId="10" fillId="3" borderId="0" xfId="1" applyFont="1" applyFill="1"/>
    <xf numFmtId="4" fontId="11" fillId="0" borderId="0" xfId="0" applyNumberFormat="1" applyFont="1"/>
    <xf numFmtId="0" fontId="0" fillId="0" borderId="0" xfId="0" applyFont="1"/>
    <xf numFmtId="4" fontId="8" fillId="4" borderId="0" xfId="0" applyNumberFormat="1" applyFont="1" applyFill="1"/>
    <xf numFmtId="4" fontId="8" fillId="5" borderId="0" xfId="0" applyNumberFormat="1" applyFont="1" applyFill="1"/>
    <xf numFmtId="0" fontId="0" fillId="0" borderId="0" xfId="0" applyAlignment="1">
      <alignment wrapText="1"/>
    </xf>
    <xf numFmtId="4" fontId="12" fillId="0" borderId="0" xfId="1" applyNumberFormat="1" applyFont="1"/>
    <xf numFmtId="4" fontId="4" fillId="0" borderId="0" xfId="1" applyNumberFormat="1" applyFont="1"/>
    <xf numFmtId="0" fontId="11" fillId="0" borderId="0" xfId="0" applyFont="1"/>
    <xf numFmtId="0" fontId="10" fillId="0" borderId="0" xfId="0" applyFont="1" applyAlignment="1">
      <alignment horizontal="right"/>
    </xf>
    <xf numFmtId="4" fontId="10" fillId="0" borderId="0" xfId="0" applyNumberFormat="1" applyFont="1"/>
    <xf numFmtId="0" fontId="14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Alignment="1">
      <alignment horizontal="center" vertical="center" wrapText="1"/>
    </xf>
    <xf numFmtId="0" fontId="7" fillId="0" borderId="0" xfId="0" applyFont="1" applyBorder="1"/>
    <xf numFmtId="14" fontId="1" fillId="0" borderId="0" xfId="0" applyNumberFormat="1" applyFont="1"/>
    <xf numFmtId="4" fontId="0" fillId="0" borderId="0" xfId="0" applyNumberFormat="1"/>
    <xf numFmtId="14" fontId="0" fillId="0" borderId="0" xfId="0" applyNumberFormat="1"/>
    <xf numFmtId="4" fontId="0" fillId="0" borderId="0" xfId="0" applyNumberFormat="1" applyFont="1"/>
    <xf numFmtId="14" fontId="0" fillId="0" borderId="0" xfId="0" applyNumberFormat="1" applyAlignment="1">
      <alignment wrapText="1"/>
    </xf>
    <xf numFmtId="0" fontId="1" fillId="0" borderId="10" xfId="0" applyFont="1" applyBorder="1" applyAlignment="1">
      <alignment horizontal="center"/>
    </xf>
    <xf numFmtId="0" fontId="3" fillId="6" borderId="0" xfId="0" applyFont="1" applyFill="1" applyBorder="1"/>
    <xf numFmtId="0" fontId="0" fillId="0" borderId="0" xfId="0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E3CA72C-5994-4A06-992B-EBF336CE1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workbookViewId="0">
      <selection activeCell="N1" sqref="N1"/>
    </sheetView>
  </sheetViews>
  <sheetFormatPr baseColWidth="10" defaultRowHeight="15" x14ac:dyDescent="0.25"/>
  <sheetData>
    <row r="1" spans="1:1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ht="15.75" x14ac:dyDescent="0.25">
      <c r="A3" s="1"/>
      <c r="B3" s="1"/>
      <c r="C3" s="1"/>
      <c r="D3" s="1"/>
      <c r="E3" s="1"/>
      <c r="F3" s="1"/>
      <c r="G3" s="3"/>
      <c r="H3" s="3"/>
      <c r="I3" s="3"/>
      <c r="J3" s="3"/>
      <c r="K3" s="3"/>
      <c r="L3" s="4"/>
    </row>
    <row r="4" spans="1:12" ht="18.75" x14ac:dyDescent="0.25">
      <c r="A4" s="1"/>
      <c r="B4" s="44" t="s">
        <v>127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31.5" x14ac:dyDescent="0.25">
      <c r="A5" s="5"/>
      <c r="B5" s="6" t="s">
        <v>0</v>
      </c>
      <c r="C5" s="7" t="s">
        <v>1</v>
      </c>
      <c r="D5" s="8" t="s">
        <v>2</v>
      </c>
      <c r="E5" s="31" t="s">
        <v>128</v>
      </c>
      <c r="F5" s="10" t="s">
        <v>129</v>
      </c>
      <c r="G5" s="32" t="s">
        <v>130</v>
      </c>
      <c r="H5" s="11" t="s">
        <v>3</v>
      </c>
      <c r="I5" s="9" t="s">
        <v>4</v>
      </c>
      <c r="J5" s="9" t="s">
        <v>5</v>
      </c>
      <c r="K5" s="12" t="s">
        <v>6</v>
      </c>
      <c r="L5" s="13" t="s">
        <v>7</v>
      </c>
    </row>
    <row r="6" spans="1:12" ht="15.75" x14ac:dyDescent="0.25">
      <c r="A6" s="1"/>
      <c r="B6" s="14" t="s">
        <v>8</v>
      </c>
      <c r="C6" s="15" t="s">
        <v>9</v>
      </c>
      <c r="D6" s="15"/>
      <c r="E6" s="33"/>
      <c r="F6" s="33"/>
      <c r="G6" s="16"/>
      <c r="H6" s="3"/>
      <c r="I6" s="3"/>
      <c r="J6" s="3"/>
      <c r="K6" s="16"/>
      <c r="L6" s="4"/>
    </row>
    <row r="7" spans="1:12" ht="21" x14ac:dyDescent="0.35">
      <c r="A7" s="1"/>
      <c r="B7" s="1" t="s">
        <v>10</v>
      </c>
      <c r="C7" s="2" t="s">
        <v>11</v>
      </c>
      <c r="D7" s="1" t="s">
        <v>12</v>
      </c>
      <c r="E7" s="34">
        <v>44470</v>
      </c>
      <c r="F7" s="35">
        <v>1609.92</v>
      </c>
      <c r="G7" s="3">
        <f>F7*50/365*92</f>
        <v>20289.402739726029</v>
      </c>
      <c r="H7" s="3"/>
      <c r="I7" s="3"/>
      <c r="J7" s="3">
        <v>6086.82</v>
      </c>
      <c r="K7" s="3">
        <v>-0.02</v>
      </c>
      <c r="L7" s="23">
        <f>G7-J7-K7</f>
        <v>14202.60273972603</v>
      </c>
    </row>
    <row r="8" spans="1:12" ht="21" x14ac:dyDescent="0.35">
      <c r="A8" s="1"/>
      <c r="B8" s="22" t="s">
        <v>13</v>
      </c>
      <c r="C8" s="2" t="s">
        <v>14</v>
      </c>
      <c r="D8" s="1" t="s">
        <v>15</v>
      </c>
      <c r="E8" s="34">
        <v>44470</v>
      </c>
      <c r="F8" s="35">
        <v>447.01</v>
      </c>
      <c r="G8" s="3">
        <f>F8*50/365*92</f>
        <v>5633.550684931507</v>
      </c>
      <c r="H8" s="3"/>
      <c r="I8" s="3"/>
      <c r="J8" s="3">
        <v>1203.33</v>
      </c>
      <c r="K8" s="3">
        <v>0.02</v>
      </c>
      <c r="L8" s="23">
        <f>G8-J8-K8</f>
        <v>4430.2006849315067</v>
      </c>
    </row>
    <row r="9" spans="1:12" ht="18.75" x14ac:dyDescent="0.3">
      <c r="A9" s="1"/>
      <c r="B9" s="17" t="s">
        <v>16</v>
      </c>
      <c r="C9" s="18"/>
      <c r="D9" s="19"/>
      <c r="E9" s="19"/>
      <c r="F9" s="19"/>
      <c r="G9" s="20">
        <f t="shared" ref="G9:L9" si="0">SUM(G7:G8)</f>
        <v>25922.953424657535</v>
      </c>
      <c r="H9" s="20">
        <f t="shared" si="0"/>
        <v>0</v>
      </c>
      <c r="I9" s="20">
        <f t="shared" si="0"/>
        <v>0</v>
      </c>
      <c r="J9" s="20">
        <f t="shared" si="0"/>
        <v>7290.15</v>
      </c>
      <c r="K9" s="20">
        <f t="shared" si="0"/>
        <v>0</v>
      </c>
      <c r="L9" s="20">
        <f t="shared" si="0"/>
        <v>18632.803424657537</v>
      </c>
    </row>
    <row r="10" spans="1:12" ht="18.75" x14ac:dyDescent="0.3">
      <c r="A10" s="1"/>
      <c r="B10" s="1"/>
      <c r="C10" s="2"/>
      <c r="D10" s="1"/>
      <c r="E10" s="1"/>
      <c r="F10" s="1"/>
      <c r="G10" s="3"/>
      <c r="H10" s="3"/>
      <c r="I10" s="3"/>
      <c r="J10" s="3"/>
      <c r="K10" s="3"/>
      <c r="L10" s="21"/>
    </row>
    <row r="11" spans="1:12" ht="18.75" x14ac:dyDescent="0.3">
      <c r="A11" s="1"/>
      <c r="B11" s="14" t="s">
        <v>17</v>
      </c>
      <c r="C11" s="18" t="s">
        <v>18</v>
      </c>
      <c r="D11" s="1"/>
      <c r="E11" s="1"/>
      <c r="F11" s="1"/>
      <c r="G11" s="3"/>
      <c r="H11" s="3"/>
      <c r="I11" s="3"/>
      <c r="J11" s="3"/>
      <c r="K11" s="3"/>
      <c r="L11" s="21"/>
    </row>
    <row r="12" spans="1:12" ht="21" x14ac:dyDescent="0.35">
      <c r="A12" s="1"/>
      <c r="B12" s="1" t="s">
        <v>19</v>
      </c>
      <c r="C12" s="2" t="s">
        <v>20</v>
      </c>
      <c r="D12" s="22" t="s">
        <v>21</v>
      </c>
      <c r="E12" s="34">
        <v>44470</v>
      </c>
      <c r="F12" s="3">
        <v>950</v>
      </c>
      <c r="G12" s="3">
        <f>F12*50/365*92</f>
        <v>11972.602739726028</v>
      </c>
      <c r="H12" s="3"/>
      <c r="I12" s="3"/>
      <c r="J12" s="3">
        <v>2815.96</v>
      </c>
      <c r="K12" s="3">
        <v>0.04</v>
      </c>
      <c r="L12" s="23">
        <f>G12-J12-K12</f>
        <v>9156.6027397260259</v>
      </c>
    </row>
    <row r="13" spans="1:12" ht="21" x14ac:dyDescent="0.35">
      <c r="A13" s="1"/>
      <c r="B13" s="1" t="s">
        <v>22</v>
      </c>
      <c r="C13" s="2" t="s">
        <v>23</v>
      </c>
      <c r="D13" s="22" t="s">
        <v>24</v>
      </c>
      <c r="E13" s="34">
        <v>44470</v>
      </c>
      <c r="F13" s="3">
        <v>833.33</v>
      </c>
      <c r="G13" s="3">
        <f t="shared" ref="G13:G14" si="1">F13*50/365*92</f>
        <v>10502.241095890411</v>
      </c>
      <c r="H13" s="3"/>
      <c r="I13" s="3"/>
      <c r="J13" s="3">
        <v>2243.2800000000002</v>
      </c>
      <c r="K13" s="3">
        <v>-0.04</v>
      </c>
      <c r="L13" s="23">
        <f t="shared" ref="L13:L23" si="2">G13-J13-K13</f>
        <v>8259.0010958904113</v>
      </c>
    </row>
    <row r="14" spans="1:12" ht="21" x14ac:dyDescent="0.35">
      <c r="A14" s="1"/>
      <c r="B14" s="1" t="s">
        <v>26</v>
      </c>
      <c r="C14" s="2" t="s">
        <v>27</v>
      </c>
      <c r="D14" s="22" t="s">
        <v>28</v>
      </c>
      <c r="E14" s="34">
        <v>44470</v>
      </c>
      <c r="F14" s="3">
        <v>635</v>
      </c>
      <c r="G14" s="3">
        <f t="shared" si="1"/>
        <v>8002.7397260273974</v>
      </c>
      <c r="H14" s="3"/>
      <c r="I14" s="3"/>
      <c r="J14" s="3">
        <v>1709.39</v>
      </c>
      <c r="K14" s="3">
        <v>-0.05</v>
      </c>
      <c r="L14" s="23">
        <f t="shared" si="2"/>
        <v>6293.3997260273973</v>
      </c>
    </row>
    <row r="15" spans="1:12" ht="21" x14ac:dyDescent="0.35">
      <c r="A15" s="1"/>
      <c r="B15" s="1" t="s">
        <v>29</v>
      </c>
      <c r="C15" s="2" t="s">
        <v>30</v>
      </c>
      <c r="D15" s="1" t="s">
        <v>31</v>
      </c>
      <c r="E15" s="34">
        <v>42370</v>
      </c>
      <c r="F15" s="3">
        <v>364.48</v>
      </c>
      <c r="G15" s="3">
        <f>F15*50/365*356</f>
        <v>17774.641095890409</v>
      </c>
      <c r="H15" s="3"/>
      <c r="I15" s="3"/>
      <c r="J15" s="3">
        <v>2647.53</v>
      </c>
      <c r="K15" s="3">
        <v>-0.09</v>
      </c>
      <c r="L15" s="23">
        <f t="shared" si="2"/>
        <v>15127.201095890408</v>
      </c>
    </row>
    <row r="16" spans="1:12" ht="21" x14ac:dyDescent="0.35">
      <c r="A16" s="1"/>
      <c r="B16" t="s">
        <v>32</v>
      </c>
      <c r="C16" s="2" t="s">
        <v>33</v>
      </c>
      <c r="D16" t="s">
        <v>34</v>
      </c>
      <c r="E16" s="36">
        <v>43420</v>
      </c>
      <c r="F16" s="3">
        <v>364.48</v>
      </c>
      <c r="G16" s="3">
        <f>F16*50</f>
        <v>18224</v>
      </c>
      <c r="H16" s="3"/>
      <c r="I16" s="3"/>
      <c r="J16" s="3">
        <v>2728.06</v>
      </c>
      <c r="K16" s="3">
        <v>0.14000000000000001</v>
      </c>
      <c r="L16" s="23">
        <f>G16-J16-K16</f>
        <v>15495.800000000001</v>
      </c>
    </row>
    <row r="17" spans="1:12" ht="21" x14ac:dyDescent="0.35">
      <c r="A17" s="1"/>
      <c r="B17" s="1" t="s">
        <v>35</v>
      </c>
      <c r="C17" s="2" t="s">
        <v>36</v>
      </c>
      <c r="D17" s="1" t="s">
        <v>37</v>
      </c>
      <c r="E17" s="34">
        <v>42370</v>
      </c>
      <c r="F17" s="3">
        <v>322.95999999999998</v>
      </c>
      <c r="G17" s="3">
        <f>F17*50/365*363</f>
        <v>16059.517808219176</v>
      </c>
      <c r="H17" s="3"/>
      <c r="I17" s="3"/>
      <c r="J17" s="3">
        <v>2139.35</v>
      </c>
      <c r="K17" s="3">
        <v>-0.03</v>
      </c>
      <c r="L17" s="23">
        <f t="shared" si="2"/>
        <v>13920.197808219176</v>
      </c>
    </row>
    <row r="18" spans="1:12" ht="21" x14ac:dyDescent="0.35">
      <c r="A18" s="1"/>
      <c r="B18" s="1" t="s">
        <v>38</v>
      </c>
      <c r="C18" s="2" t="s">
        <v>39</v>
      </c>
      <c r="D18" s="1" t="s">
        <v>40</v>
      </c>
      <c r="E18" s="34">
        <v>42370</v>
      </c>
      <c r="F18" s="3">
        <v>364.48</v>
      </c>
      <c r="G18" s="3">
        <f t="shared" ref="G18:G19" si="3">F18*50</f>
        <v>18224</v>
      </c>
      <c r="H18" s="3"/>
      <c r="I18" s="3"/>
      <c r="J18" s="3">
        <v>2728.06</v>
      </c>
      <c r="K18" s="3">
        <v>-0.06</v>
      </c>
      <c r="L18" s="23">
        <f t="shared" si="2"/>
        <v>15496</v>
      </c>
    </row>
    <row r="19" spans="1:12" ht="21" x14ac:dyDescent="0.35">
      <c r="A19" s="1"/>
      <c r="B19" t="s">
        <v>41</v>
      </c>
      <c r="C19" s="2" t="s">
        <v>42</v>
      </c>
      <c r="D19" t="s">
        <v>37</v>
      </c>
      <c r="E19" s="36">
        <v>43405</v>
      </c>
      <c r="F19" s="3">
        <v>322.95999999999998</v>
      </c>
      <c r="G19" s="3">
        <f t="shared" si="3"/>
        <v>16147.999999999998</v>
      </c>
      <c r="H19" s="3"/>
      <c r="I19" s="3"/>
      <c r="J19" s="3">
        <v>2153.5</v>
      </c>
      <c r="K19" s="3">
        <v>-0.1</v>
      </c>
      <c r="L19" s="23">
        <f t="shared" si="2"/>
        <v>13994.599999999999</v>
      </c>
    </row>
    <row r="20" spans="1:12" ht="21" x14ac:dyDescent="0.35">
      <c r="A20" s="1"/>
      <c r="B20" t="s">
        <v>43</v>
      </c>
      <c r="C20" s="2" t="s">
        <v>44</v>
      </c>
      <c r="D20" t="s">
        <v>45</v>
      </c>
      <c r="E20" s="34">
        <v>44470</v>
      </c>
      <c r="F20" s="35">
        <v>351.92</v>
      </c>
      <c r="G20" s="3">
        <f>F20*50/365*92</f>
        <v>4435.1561643835612</v>
      </c>
      <c r="H20" s="3"/>
      <c r="I20" s="3"/>
      <c r="J20" s="3">
        <v>709.63</v>
      </c>
      <c r="K20" s="3">
        <v>0.13</v>
      </c>
      <c r="L20" s="23">
        <f t="shared" si="2"/>
        <v>3725.396164383561</v>
      </c>
    </row>
    <row r="21" spans="1:12" ht="21" x14ac:dyDescent="0.35">
      <c r="A21" s="1"/>
      <c r="B21" t="s">
        <v>46</v>
      </c>
      <c r="C21" s="2" t="s">
        <v>47</v>
      </c>
      <c r="D21" t="s">
        <v>48</v>
      </c>
      <c r="E21" s="36">
        <v>44501</v>
      </c>
      <c r="F21" s="35">
        <v>350</v>
      </c>
      <c r="G21" s="3">
        <f>F21*50/365*61</f>
        <v>2924.6575342465753</v>
      </c>
      <c r="H21" s="3"/>
      <c r="I21" s="3"/>
      <c r="J21" s="3">
        <v>37.770000000000003</v>
      </c>
      <c r="K21" s="3">
        <v>0.09</v>
      </c>
      <c r="L21" s="23">
        <f t="shared" si="2"/>
        <v>2886.7975342465752</v>
      </c>
    </row>
    <row r="22" spans="1:12" ht="21" x14ac:dyDescent="0.35">
      <c r="A22" s="1"/>
      <c r="B22" t="s">
        <v>49</v>
      </c>
      <c r="C22" s="2" t="s">
        <v>50</v>
      </c>
      <c r="D22" t="s">
        <v>48</v>
      </c>
      <c r="E22" s="36">
        <v>44501</v>
      </c>
      <c r="F22" s="35">
        <v>447</v>
      </c>
      <c r="G22" s="3">
        <f>F22*50/365*61</f>
        <v>3735.205479452055</v>
      </c>
      <c r="H22" s="3"/>
      <c r="I22" s="3"/>
      <c r="J22" s="3">
        <v>797.84</v>
      </c>
      <c r="K22" s="3">
        <v>-0.03</v>
      </c>
      <c r="L22" s="23">
        <f t="shared" si="2"/>
        <v>2937.395479452055</v>
      </c>
    </row>
    <row r="23" spans="1:12" ht="21" x14ac:dyDescent="0.35">
      <c r="A23" s="1"/>
      <c r="B23" t="s">
        <v>51</v>
      </c>
      <c r="C23" s="2" t="s">
        <v>52</v>
      </c>
      <c r="D23" t="s">
        <v>131</v>
      </c>
      <c r="E23" s="36">
        <v>44523</v>
      </c>
      <c r="F23" s="37">
        <v>532.62</v>
      </c>
      <c r="G23" s="3">
        <f>F23*50/365*39</f>
        <v>2845.504109589041</v>
      </c>
      <c r="H23" s="3"/>
      <c r="I23" s="3"/>
      <c r="J23" s="3">
        <v>33.51</v>
      </c>
      <c r="K23" s="3">
        <v>-0.01</v>
      </c>
      <c r="L23" s="23">
        <f t="shared" si="2"/>
        <v>2812.004109589041</v>
      </c>
    </row>
    <row r="24" spans="1:12" ht="18.75" x14ac:dyDescent="0.3">
      <c r="A24" s="1"/>
      <c r="B24" s="14" t="s">
        <v>16</v>
      </c>
      <c r="C24" s="18"/>
      <c r="D24" s="19"/>
      <c r="E24" s="19"/>
      <c r="F24" s="19"/>
      <c r="G24" s="20">
        <f>SUM(G12:G23)</f>
        <v>130848.26575342464</v>
      </c>
      <c r="H24" s="20">
        <f t="shared" ref="H24:I24" si="4">SUM(H12:H19)</f>
        <v>0</v>
      </c>
      <c r="I24" s="20">
        <f t="shared" si="4"/>
        <v>0</v>
      </c>
      <c r="J24" s="20">
        <f>SUM(J12:J23)</f>
        <v>20743.88</v>
      </c>
      <c r="K24" s="20">
        <f>SUM(K12:K23)</f>
        <v>-0.01</v>
      </c>
      <c r="L24" s="20">
        <f>SUM(L12:L23)</f>
        <v>110104.39575342467</v>
      </c>
    </row>
    <row r="25" spans="1:12" ht="18.75" x14ac:dyDescent="0.3">
      <c r="A25" s="1"/>
      <c r="B25" s="14"/>
      <c r="C25" s="2"/>
      <c r="D25" s="1"/>
      <c r="E25" s="1"/>
      <c r="F25" s="1"/>
      <c r="G25" s="3"/>
      <c r="H25" s="3"/>
      <c r="I25" s="3"/>
      <c r="J25" s="3"/>
      <c r="K25" s="3"/>
      <c r="L25" s="21"/>
    </row>
    <row r="26" spans="1:12" ht="18.75" x14ac:dyDescent="0.3">
      <c r="A26" s="1"/>
      <c r="B26" s="14" t="s">
        <v>53</v>
      </c>
      <c r="C26" s="18" t="s">
        <v>54</v>
      </c>
      <c r="D26" s="1"/>
      <c r="E26" s="1"/>
      <c r="F26" s="1"/>
      <c r="G26" s="3"/>
      <c r="H26" s="3"/>
      <c r="I26" s="3"/>
      <c r="J26" s="3"/>
      <c r="K26" s="3"/>
      <c r="L26" s="21"/>
    </row>
    <row r="27" spans="1:12" ht="21" x14ac:dyDescent="0.35">
      <c r="A27" s="1"/>
      <c r="B27" s="1" t="s">
        <v>55</v>
      </c>
      <c r="C27" s="2" t="s">
        <v>56</v>
      </c>
      <c r="D27" t="s">
        <v>57</v>
      </c>
      <c r="E27" s="36">
        <v>42767</v>
      </c>
      <c r="F27" s="35">
        <v>518.79999999999995</v>
      </c>
      <c r="G27" s="3">
        <f>F27*50</f>
        <v>25939.999999999996</v>
      </c>
      <c r="H27" s="3"/>
      <c r="I27" s="3"/>
      <c r="J27" s="3">
        <v>4966.5</v>
      </c>
      <c r="K27" s="3">
        <v>-0.1</v>
      </c>
      <c r="L27" s="23">
        <f>G27-J27-K27</f>
        <v>20973.599999999995</v>
      </c>
    </row>
    <row r="28" spans="1:12" ht="21" x14ac:dyDescent="0.35">
      <c r="A28" s="1"/>
      <c r="B28" s="22" t="s">
        <v>58</v>
      </c>
      <c r="C28" s="2" t="s">
        <v>59</v>
      </c>
      <c r="D28" t="s">
        <v>71</v>
      </c>
      <c r="E28" s="36">
        <v>43591</v>
      </c>
      <c r="F28" s="35">
        <v>518.79999999999995</v>
      </c>
      <c r="G28" s="3">
        <f>F28*50/365*364</f>
        <v>25868.931506849309</v>
      </c>
      <c r="H28" s="3"/>
      <c r="I28" s="3"/>
      <c r="J28" s="3">
        <v>4951.32</v>
      </c>
      <c r="K28" s="3">
        <v>0.01</v>
      </c>
      <c r="L28" s="23">
        <f>G28-J28-K28</f>
        <v>20917.601506849311</v>
      </c>
    </row>
    <row r="29" spans="1:12" ht="21" x14ac:dyDescent="0.35">
      <c r="A29" s="1"/>
      <c r="B29" s="1" t="s">
        <v>61</v>
      </c>
      <c r="C29" s="2" t="s">
        <v>62</v>
      </c>
      <c r="D29" s="1" t="s">
        <v>63</v>
      </c>
      <c r="E29" s="34">
        <v>42370</v>
      </c>
      <c r="F29" s="35">
        <v>518.79999999999995</v>
      </c>
      <c r="G29" s="3">
        <f>F29*50</f>
        <v>25939.999999999996</v>
      </c>
      <c r="H29" s="3"/>
      <c r="I29" s="3"/>
      <c r="J29" s="3">
        <v>4966.5</v>
      </c>
      <c r="K29" s="3">
        <v>0.1</v>
      </c>
      <c r="L29" s="23">
        <f>G29-J29-K29</f>
        <v>20973.399999999998</v>
      </c>
    </row>
    <row r="30" spans="1:12" ht="21" x14ac:dyDescent="0.35">
      <c r="A30" s="1"/>
      <c r="B30" s="22" t="s">
        <v>64</v>
      </c>
      <c r="C30" s="2" t="s">
        <v>65</v>
      </c>
      <c r="D30" t="s">
        <v>60</v>
      </c>
      <c r="E30" s="36">
        <v>43489</v>
      </c>
      <c r="F30" s="35">
        <v>518.79999999999995</v>
      </c>
      <c r="G30" s="3">
        <f>F30*50/365*364</f>
        <v>25868.931506849309</v>
      </c>
      <c r="H30" s="3"/>
      <c r="I30" s="3"/>
      <c r="J30" s="3">
        <v>4951.32</v>
      </c>
      <c r="K30" s="3">
        <v>-0.19</v>
      </c>
      <c r="L30" s="23">
        <f>G30-J30-K30</f>
        <v>20917.801506849308</v>
      </c>
    </row>
    <row r="31" spans="1:12" ht="18.75" x14ac:dyDescent="0.3">
      <c r="A31" s="1"/>
      <c r="B31" s="14" t="s">
        <v>16</v>
      </c>
      <c r="C31" s="18"/>
      <c r="D31" s="19"/>
      <c r="E31" s="19"/>
      <c r="F31" s="19"/>
      <c r="G31" s="20">
        <f t="shared" ref="G31:L31" si="5">SUM(G27:G30)</f>
        <v>103617.8630136986</v>
      </c>
      <c r="H31" s="20">
        <f t="shared" si="5"/>
        <v>0</v>
      </c>
      <c r="I31" s="20">
        <f t="shared" si="5"/>
        <v>0</v>
      </c>
      <c r="J31" s="20">
        <f t="shared" si="5"/>
        <v>19835.64</v>
      </c>
      <c r="K31" s="20">
        <f t="shared" si="5"/>
        <v>-0.18</v>
      </c>
      <c r="L31" s="20">
        <f t="shared" si="5"/>
        <v>83782.403013698611</v>
      </c>
    </row>
    <row r="32" spans="1:12" ht="18.75" x14ac:dyDescent="0.3">
      <c r="A32" s="1"/>
      <c r="B32" s="1"/>
      <c r="C32" s="2"/>
      <c r="D32" s="1"/>
      <c r="E32" s="1"/>
      <c r="F32" s="1"/>
      <c r="G32" s="3"/>
      <c r="H32" s="3"/>
      <c r="I32" s="3"/>
      <c r="J32" s="3"/>
      <c r="K32" s="3"/>
      <c r="L32" s="21"/>
    </row>
    <row r="33" spans="1:12" ht="18.75" x14ac:dyDescent="0.3">
      <c r="A33" s="1"/>
      <c r="B33" s="14" t="s">
        <v>66</v>
      </c>
      <c r="C33" s="18" t="s">
        <v>67</v>
      </c>
      <c r="D33" s="1"/>
      <c r="E33" s="1"/>
      <c r="F33" s="1"/>
      <c r="G33" s="3"/>
      <c r="H33" s="3"/>
      <c r="I33" s="3"/>
      <c r="J33" s="3"/>
      <c r="K33" s="3"/>
      <c r="L33" s="21"/>
    </row>
    <row r="34" spans="1:12" ht="21" x14ac:dyDescent="0.35">
      <c r="A34" s="1"/>
      <c r="B34" s="1" t="s">
        <v>68</v>
      </c>
      <c r="C34" s="2"/>
      <c r="D34" t="s">
        <v>69</v>
      </c>
      <c r="G34" s="3"/>
      <c r="H34" s="3"/>
      <c r="I34" s="3"/>
      <c r="J34" s="3"/>
      <c r="K34" s="3"/>
      <c r="L34" s="24"/>
    </row>
    <row r="35" spans="1:12" ht="21" x14ac:dyDescent="0.35">
      <c r="A35" s="1"/>
      <c r="B35" t="s">
        <v>68</v>
      </c>
      <c r="C35" s="2" t="s">
        <v>70</v>
      </c>
      <c r="D35" t="s">
        <v>71</v>
      </c>
      <c r="E35" s="36">
        <v>43374</v>
      </c>
      <c r="F35" s="35">
        <v>518.79999999999995</v>
      </c>
      <c r="G35" s="3">
        <f>F35*50/365*364</f>
        <v>25868.931506849309</v>
      </c>
      <c r="H35" s="3"/>
      <c r="I35" s="3"/>
      <c r="J35" s="3">
        <v>4951.32</v>
      </c>
      <c r="K35" s="3">
        <v>0.01</v>
      </c>
      <c r="L35" s="23">
        <f t="shared" ref="L35:L51" si="6">G35-J35-K35</f>
        <v>20917.601506849311</v>
      </c>
    </row>
    <row r="36" spans="1:12" ht="21" x14ac:dyDescent="0.35">
      <c r="A36" s="1"/>
      <c r="B36" s="1" t="s">
        <v>72</v>
      </c>
      <c r="C36" s="2" t="s">
        <v>73</v>
      </c>
      <c r="D36" t="s">
        <v>60</v>
      </c>
      <c r="E36" s="36">
        <v>43601</v>
      </c>
      <c r="F36" s="35">
        <v>518.79999999999995</v>
      </c>
      <c r="G36" s="3">
        <f>F36*50</f>
        <v>25939.999999999996</v>
      </c>
      <c r="H36" s="3"/>
      <c r="I36" s="3"/>
      <c r="J36" s="3">
        <v>4966.5</v>
      </c>
      <c r="K36" s="3">
        <v>-0.1</v>
      </c>
      <c r="L36" s="23">
        <f t="shared" si="6"/>
        <v>20973.599999999995</v>
      </c>
    </row>
    <row r="37" spans="1:12" ht="21" x14ac:dyDescent="0.35">
      <c r="A37" s="1"/>
      <c r="B37" s="22" t="s">
        <v>74</v>
      </c>
      <c r="C37" s="2" t="s">
        <v>75</v>
      </c>
      <c r="D37" s="1" t="s">
        <v>76</v>
      </c>
      <c r="E37" s="34">
        <v>44501</v>
      </c>
      <c r="F37" s="35">
        <v>532.62</v>
      </c>
      <c r="G37" s="3">
        <f>F37*50/365*61</f>
        <v>4450.6602739726031</v>
      </c>
      <c r="H37" s="3"/>
      <c r="I37" s="3"/>
      <c r="J37" s="3">
        <v>376.38</v>
      </c>
      <c r="K37" s="3">
        <v>0.08</v>
      </c>
      <c r="L37" s="23">
        <f t="shared" si="6"/>
        <v>4074.2002739726031</v>
      </c>
    </row>
    <row r="38" spans="1:12" ht="21" x14ac:dyDescent="0.35">
      <c r="A38" s="1"/>
      <c r="B38" s="1" t="s">
        <v>77</v>
      </c>
      <c r="C38" s="2" t="s">
        <v>78</v>
      </c>
      <c r="D38" s="1" t="s">
        <v>79</v>
      </c>
      <c r="E38" s="34">
        <v>42767</v>
      </c>
      <c r="F38" s="35">
        <v>518.79999999999995</v>
      </c>
      <c r="G38" s="3">
        <f>F38*50</f>
        <v>25939.999999999996</v>
      </c>
      <c r="H38" s="3"/>
      <c r="I38" s="3"/>
      <c r="J38" s="3">
        <v>4966.5</v>
      </c>
      <c r="K38" s="3">
        <v>0.1</v>
      </c>
      <c r="L38" s="23">
        <f t="shared" si="6"/>
        <v>20973.399999999998</v>
      </c>
    </row>
    <row r="39" spans="1:12" ht="21" x14ac:dyDescent="0.35">
      <c r="A39" s="1"/>
      <c r="B39" s="1" t="s">
        <v>80</v>
      </c>
      <c r="C39" s="2" t="s">
        <v>81</v>
      </c>
      <c r="D39" s="1" t="s">
        <v>82</v>
      </c>
      <c r="E39" s="34">
        <v>42370</v>
      </c>
      <c r="F39" s="35">
        <v>518.79999999999995</v>
      </c>
      <c r="G39" s="3">
        <f>F39*50</f>
        <v>25939.999999999996</v>
      </c>
      <c r="H39" s="3"/>
      <c r="I39" s="3"/>
      <c r="J39" s="3">
        <v>4966.5</v>
      </c>
      <c r="K39" s="3">
        <v>-0.1</v>
      </c>
      <c r="L39" s="23">
        <f t="shared" si="6"/>
        <v>20973.599999999995</v>
      </c>
    </row>
    <row r="40" spans="1:12" ht="21" x14ac:dyDescent="0.35">
      <c r="A40" s="1"/>
      <c r="B40" s="1" t="s">
        <v>83</v>
      </c>
      <c r="C40" s="2" t="s">
        <v>25</v>
      </c>
      <c r="D40" s="1" t="s">
        <v>82</v>
      </c>
      <c r="E40" s="34"/>
      <c r="F40" s="35"/>
      <c r="G40" s="3"/>
      <c r="H40" s="3"/>
      <c r="I40" s="3"/>
      <c r="J40" s="3"/>
      <c r="K40" s="3"/>
      <c r="L40" s="23">
        <f t="shared" si="6"/>
        <v>0</v>
      </c>
    </row>
    <row r="41" spans="1:12" ht="21" x14ac:dyDescent="0.35">
      <c r="A41" s="1"/>
      <c r="B41" s="1" t="s">
        <v>84</v>
      </c>
      <c r="C41" s="2" t="s">
        <v>25</v>
      </c>
      <c r="D41" s="1" t="s">
        <v>82</v>
      </c>
      <c r="E41" s="34"/>
      <c r="F41" s="35"/>
      <c r="G41" s="3">
        <f>F41*50</f>
        <v>0</v>
      </c>
      <c r="H41" s="3"/>
      <c r="I41" s="3"/>
      <c r="J41" s="3"/>
      <c r="K41" s="3"/>
      <c r="L41" s="23">
        <f t="shared" si="6"/>
        <v>0</v>
      </c>
    </row>
    <row r="42" spans="1:12" ht="21" x14ac:dyDescent="0.35">
      <c r="A42" s="1"/>
      <c r="B42" t="s">
        <v>85</v>
      </c>
      <c r="C42" s="2" t="s">
        <v>86</v>
      </c>
      <c r="D42" t="s">
        <v>87</v>
      </c>
      <c r="E42" s="36">
        <v>42370</v>
      </c>
      <c r="F42" s="35">
        <v>518.79999999999995</v>
      </c>
      <c r="G42" s="3">
        <f>F42*50</f>
        <v>25939.999999999996</v>
      </c>
      <c r="H42" s="3"/>
      <c r="I42" s="3"/>
      <c r="J42" s="3">
        <v>4966.5</v>
      </c>
      <c r="K42" s="3">
        <v>-0.1</v>
      </c>
      <c r="L42" s="23">
        <f t="shared" si="6"/>
        <v>20973.599999999995</v>
      </c>
    </row>
    <row r="43" spans="1:12" ht="21" x14ac:dyDescent="0.35">
      <c r="A43" s="1"/>
      <c r="B43" s="1" t="s">
        <v>88</v>
      </c>
      <c r="C43" s="2" t="s">
        <v>89</v>
      </c>
      <c r="D43" s="1" t="s">
        <v>87</v>
      </c>
      <c r="E43" s="34">
        <v>42370</v>
      </c>
      <c r="F43" s="35">
        <v>518.79999999999995</v>
      </c>
      <c r="G43" s="3">
        <f t="shared" ref="G43:G51" si="7">F43*50</f>
        <v>25939.999999999996</v>
      </c>
      <c r="H43" s="3"/>
      <c r="I43" s="3"/>
      <c r="J43" s="3">
        <v>4966.5</v>
      </c>
      <c r="K43" s="3">
        <v>0.1</v>
      </c>
      <c r="L43" s="23">
        <f t="shared" si="6"/>
        <v>20973.399999999998</v>
      </c>
    </row>
    <row r="44" spans="1:12" ht="21" x14ac:dyDescent="0.35">
      <c r="A44" s="1"/>
      <c r="B44" s="1" t="s">
        <v>90</v>
      </c>
      <c r="C44" s="2" t="s">
        <v>25</v>
      </c>
      <c r="D44" s="1" t="s">
        <v>91</v>
      </c>
      <c r="E44" s="34"/>
      <c r="F44" s="35"/>
      <c r="G44" s="3">
        <f t="shared" si="7"/>
        <v>0</v>
      </c>
      <c r="H44" s="3"/>
      <c r="I44" s="3"/>
      <c r="J44" s="3"/>
      <c r="K44" s="3"/>
      <c r="L44" s="23">
        <f t="shared" si="6"/>
        <v>0</v>
      </c>
    </row>
    <row r="45" spans="1:12" ht="21" x14ac:dyDescent="0.35">
      <c r="A45" s="1"/>
      <c r="B45" s="1" t="s">
        <v>92</v>
      </c>
      <c r="C45" s="2" t="s">
        <v>93</v>
      </c>
      <c r="D45" s="1" t="s">
        <v>91</v>
      </c>
      <c r="E45" s="34">
        <v>43395</v>
      </c>
      <c r="F45" s="35">
        <v>518.79999999999995</v>
      </c>
      <c r="G45" s="3">
        <f t="shared" si="7"/>
        <v>25939.999999999996</v>
      </c>
      <c r="H45" s="3"/>
      <c r="I45" s="3"/>
      <c r="J45" s="3">
        <v>4966.5</v>
      </c>
      <c r="K45" s="3">
        <v>0.1</v>
      </c>
      <c r="L45" s="23">
        <f t="shared" si="6"/>
        <v>20973.399999999998</v>
      </c>
    </row>
    <row r="46" spans="1:12" ht="21" x14ac:dyDescent="0.35">
      <c r="A46" s="1"/>
      <c r="B46" t="s">
        <v>94</v>
      </c>
      <c r="C46" s="2" t="s">
        <v>95</v>
      </c>
      <c r="D46" t="s">
        <v>96</v>
      </c>
      <c r="E46" s="36">
        <v>43206</v>
      </c>
      <c r="F46" s="35">
        <v>518.79999999999995</v>
      </c>
      <c r="G46" s="3">
        <f t="shared" si="7"/>
        <v>25939.999999999996</v>
      </c>
      <c r="H46" s="3"/>
      <c r="I46" s="3"/>
      <c r="J46" s="3">
        <v>4966.5</v>
      </c>
      <c r="K46" s="3">
        <v>0.1</v>
      </c>
      <c r="L46" s="23">
        <f t="shared" si="6"/>
        <v>20973.399999999998</v>
      </c>
    </row>
    <row r="47" spans="1:12" ht="21" x14ac:dyDescent="0.35">
      <c r="A47" s="1"/>
      <c r="B47" t="s">
        <v>97</v>
      </c>
      <c r="C47" s="2" t="s">
        <v>98</v>
      </c>
      <c r="D47" t="s">
        <v>96</v>
      </c>
      <c r="E47" s="36">
        <v>43206</v>
      </c>
      <c r="F47" s="35">
        <v>518.79999999999995</v>
      </c>
      <c r="G47" s="3">
        <f t="shared" si="7"/>
        <v>25939.999999999996</v>
      </c>
      <c r="H47" s="3"/>
      <c r="I47" s="3"/>
      <c r="J47" s="3">
        <v>4966.5</v>
      </c>
      <c r="K47" s="3">
        <v>-0.1</v>
      </c>
      <c r="L47" s="23">
        <f t="shared" si="6"/>
        <v>20973.599999999995</v>
      </c>
    </row>
    <row r="48" spans="1:12" ht="21" x14ac:dyDescent="0.35">
      <c r="A48" s="1"/>
      <c r="B48" t="s">
        <v>99</v>
      </c>
      <c r="C48" s="2" t="s">
        <v>100</v>
      </c>
      <c r="D48" t="s">
        <v>96</v>
      </c>
      <c r="E48" s="36">
        <v>43206</v>
      </c>
      <c r="F48" s="35">
        <v>518.79999999999995</v>
      </c>
      <c r="G48" s="3">
        <f t="shared" si="7"/>
        <v>25939.999999999996</v>
      </c>
      <c r="H48" s="3"/>
      <c r="I48" s="3"/>
      <c r="J48" s="3">
        <v>4966.5</v>
      </c>
      <c r="K48" s="3">
        <v>0.1</v>
      </c>
      <c r="L48" s="23">
        <f t="shared" si="6"/>
        <v>20973.399999999998</v>
      </c>
    </row>
    <row r="49" spans="1:12" ht="21" x14ac:dyDescent="0.35">
      <c r="A49" s="1"/>
      <c r="B49" t="s">
        <v>101</v>
      </c>
      <c r="C49" s="2" t="s">
        <v>102</v>
      </c>
      <c r="D49" t="s">
        <v>96</v>
      </c>
      <c r="E49" s="36">
        <v>43466</v>
      </c>
      <c r="F49" s="35">
        <v>518.79999999999995</v>
      </c>
      <c r="G49" s="3">
        <f t="shared" si="7"/>
        <v>25939.999999999996</v>
      </c>
      <c r="H49" s="3"/>
      <c r="I49" s="3"/>
      <c r="J49" s="3">
        <v>4966.5</v>
      </c>
      <c r="K49" s="3">
        <v>0.1</v>
      </c>
      <c r="L49" s="23">
        <f t="shared" si="6"/>
        <v>20973.399999999998</v>
      </c>
    </row>
    <row r="50" spans="1:12" ht="21" x14ac:dyDescent="0.35">
      <c r="A50" s="1"/>
      <c r="B50" t="s">
        <v>103</v>
      </c>
      <c r="C50" s="2" t="s">
        <v>25</v>
      </c>
      <c r="D50" t="s">
        <v>96</v>
      </c>
      <c r="E50" s="36"/>
      <c r="F50" s="35"/>
      <c r="G50" s="3"/>
      <c r="H50" s="3"/>
      <c r="I50" s="3"/>
      <c r="J50" s="3"/>
      <c r="K50" s="3"/>
      <c r="L50" s="23">
        <f t="shared" si="6"/>
        <v>0</v>
      </c>
    </row>
    <row r="51" spans="1:12" ht="21" x14ac:dyDescent="0.35">
      <c r="A51" s="1"/>
      <c r="B51" t="s">
        <v>104</v>
      </c>
      <c r="C51" s="2" t="s">
        <v>105</v>
      </c>
      <c r="D51" t="s">
        <v>106</v>
      </c>
      <c r="E51" s="36">
        <v>43405</v>
      </c>
      <c r="F51" s="35">
        <v>322.95999999999998</v>
      </c>
      <c r="G51" s="3">
        <f t="shared" si="7"/>
        <v>16147.999999999998</v>
      </c>
      <c r="H51" s="3"/>
      <c r="I51" s="3"/>
      <c r="J51" s="3">
        <v>2153.5</v>
      </c>
      <c r="K51" s="3">
        <v>0.1</v>
      </c>
      <c r="L51" s="23">
        <f t="shared" si="6"/>
        <v>13994.399999999998</v>
      </c>
    </row>
    <row r="52" spans="1:12" ht="18.75" x14ac:dyDescent="0.3">
      <c r="A52" s="1"/>
      <c r="B52" s="14" t="s">
        <v>16</v>
      </c>
      <c r="C52" s="18"/>
      <c r="D52" s="19"/>
      <c r="E52" s="19"/>
      <c r="F52" s="19"/>
      <c r="G52" s="20">
        <f t="shared" ref="G52:L52" si="8">SUM(G34:G51)</f>
        <v>305867.59178082185</v>
      </c>
      <c r="H52" s="20">
        <f t="shared" si="8"/>
        <v>0</v>
      </c>
      <c r="I52" s="20">
        <f t="shared" si="8"/>
        <v>0</v>
      </c>
      <c r="J52" s="20">
        <f t="shared" si="8"/>
        <v>57146.2</v>
      </c>
      <c r="K52" s="20">
        <f t="shared" si="8"/>
        <v>0.39</v>
      </c>
      <c r="L52" s="20">
        <f t="shared" si="8"/>
        <v>248721.00178082185</v>
      </c>
    </row>
    <row r="53" spans="1:12" ht="18.75" x14ac:dyDescent="0.3">
      <c r="A53" s="1"/>
      <c r="B53" s="1"/>
      <c r="C53" s="2"/>
      <c r="D53" s="1"/>
      <c r="E53" s="1"/>
      <c r="F53" s="1"/>
      <c r="G53" s="3"/>
      <c r="H53" s="3"/>
      <c r="I53" s="3"/>
      <c r="J53" s="3"/>
      <c r="K53" s="3"/>
      <c r="L53" s="21"/>
    </row>
    <row r="54" spans="1:12" ht="18.75" x14ac:dyDescent="0.3">
      <c r="A54" s="1"/>
      <c r="B54" s="14" t="s">
        <v>107</v>
      </c>
      <c r="C54" s="18" t="s">
        <v>108</v>
      </c>
      <c r="D54" s="1"/>
      <c r="E54" s="1"/>
      <c r="F54" s="1"/>
      <c r="G54" s="3"/>
      <c r="H54" s="3"/>
      <c r="I54" s="3"/>
      <c r="J54" s="3"/>
      <c r="K54" s="3"/>
      <c r="L54" s="21"/>
    </row>
    <row r="55" spans="1:12" ht="21" x14ac:dyDescent="0.35">
      <c r="A55" s="1"/>
      <c r="B55" s="22" t="s">
        <v>109</v>
      </c>
      <c r="C55" s="2" t="s">
        <v>110</v>
      </c>
      <c r="D55" s="1" t="s">
        <v>111</v>
      </c>
      <c r="E55" s="34">
        <v>44470</v>
      </c>
      <c r="F55" s="35">
        <v>532.62</v>
      </c>
      <c r="G55" s="3">
        <f>F55*50/365*92</f>
        <v>6712.4712328767127</v>
      </c>
      <c r="H55" s="3"/>
      <c r="I55" s="3"/>
      <c r="J55" s="3">
        <v>1433.78</v>
      </c>
      <c r="K55" s="3">
        <v>0.09</v>
      </c>
      <c r="L55" s="23">
        <f t="shared" ref="L55:L60" si="9">G55-J55-K55</f>
        <v>5278.6012328767129</v>
      </c>
    </row>
    <row r="56" spans="1:12" ht="21" x14ac:dyDescent="0.35">
      <c r="A56" s="1"/>
      <c r="B56" s="1" t="s">
        <v>112</v>
      </c>
      <c r="C56" s="2" t="s">
        <v>113</v>
      </c>
      <c r="D56" s="1" t="s">
        <v>69</v>
      </c>
      <c r="E56" s="34">
        <v>43206</v>
      </c>
      <c r="F56" s="35">
        <v>518.79999999999995</v>
      </c>
      <c r="G56" s="3">
        <f>F56*50</f>
        <v>25939.999999999996</v>
      </c>
      <c r="H56" s="3"/>
      <c r="I56" s="3"/>
      <c r="J56" s="3">
        <v>4966.5</v>
      </c>
      <c r="K56" s="3">
        <v>-0.1</v>
      </c>
      <c r="L56" s="23">
        <f t="shared" si="9"/>
        <v>20973.599999999995</v>
      </c>
    </row>
    <row r="57" spans="1:12" ht="21" x14ac:dyDescent="0.35">
      <c r="A57" s="1"/>
      <c r="B57" s="22" t="s">
        <v>114</v>
      </c>
      <c r="C57" s="2" t="s">
        <v>115</v>
      </c>
      <c r="D57" s="1" t="s">
        <v>96</v>
      </c>
      <c r="E57" s="34">
        <v>44501</v>
      </c>
      <c r="F57">
        <v>500.92</v>
      </c>
      <c r="G57" s="3">
        <f>F57*50/365*61</f>
        <v>4185.7698630136983</v>
      </c>
      <c r="H57" s="3"/>
      <c r="I57" s="3"/>
      <c r="J57" s="3">
        <v>894.08</v>
      </c>
      <c r="K57" s="3">
        <v>-0.11</v>
      </c>
      <c r="L57" s="23">
        <f t="shared" si="9"/>
        <v>3291.7998630136985</v>
      </c>
    </row>
    <row r="58" spans="1:12" ht="91.5" x14ac:dyDescent="0.35">
      <c r="A58" s="1" t="s">
        <v>116</v>
      </c>
      <c r="B58" t="s">
        <v>117</v>
      </c>
      <c r="C58" s="2" t="s">
        <v>118</v>
      </c>
      <c r="D58" s="25" t="s">
        <v>119</v>
      </c>
      <c r="E58" s="38">
        <v>43328</v>
      </c>
      <c r="F58" s="25">
        <v>503.3</v>
      </c>
      <c r="G58" s="3">
        <f>F58*50/365*364</f>
        <v>25096.054794520547</v>
      </c>
      <c r="H58" s="3"/>
      <c r="I58" s="3"/>
      <c r="J58" s="3">
        <v>4786.2299999999996</v>
      </c>
      <c r="K58" s="3">
        <v>0.02</v>
      </c>
      <c r="L58" s="23">
        <f t="shared" si="9"/>
        <v>20309.804794520547</v>
      </c>
    </row>
    <row r="59" spans="1:12" ht="91.5" x14ac:dyDescent="0.35">
      <c r="A59" s="1"/>
      <c r="B59" t="s">
        <v>120</v>
      </c>
      <c r="C59" s="2" t="s">
        <v>121</v>
      </c>
      <c r="D59" s="25" t="s">
        <v>119</v>
      </c>
      <c r="E59" s="38">
        <v>43374</v>
      </c>
      <c r="F59" s="25">
        <v>503.3</v>
      </c>
      <c r="G59" s="3">
        <f>F59*50/365*355</f>
        <v>24475.547945205479</v>
      </c>
      <c r="H59" s="3"/>
      <c r="I59" s="3"/>
      <c r="J59" s="3">
        <v>4653.6899999999996</v>
      </c>
      <c r="K59" s="3">
        <v>0.06</v>
      </c>
      <c r="L59" s="23">
        <f t="shared" si="9"/>
        <v>19821.797945205479</v>
      </c>
    </row>
    <row r="60" spans="1:12" ht="91.5" x14ac:dyDescent="0.35">
      <c r="A60" s="1"/>
      <c r="B60" t="s">
        <v>122</v>
      </c>
      <c r="C60" s="2" t="s">
        <v>123</v>
      </c>
      <c r="D60" s="25" t="s">
        <v>119</v>
      </c>
      <c r="E60" s="38">
        <v>43206</v>
      </c>
      <c r="F60" s="25">
        <v>503.3</v>
      </c>
      <c r="G60" s="3">
        <f>F60*50</f>
        <v>25165</v>
      </c>
      <c r="H60" s="3"/>
      <c r="I60" s="3"/>
      <c r="J60" s="3">
        <v>4800.96</v>
      </c>
      <c r="K60" s="3">
        <v>0.04</v>
      </c>
      <c r="L60" s="23">
        <f t="shared" si="9"/>
        <v>20364</v>
      </c>
    </row>
    <row r="61" spans="1:12" ht="18.75" x14ac:dyDescent="0.3">
      <c r="A61" s="1"/>
      <c r="B61" s="14" t="s">
        <v>16</v>
      </c>
      <c r="C61" s="18"/>
      <c r="D61" s="19"/>
      <c r="E61" s="19"/>
      <c r="F61" s="19"/>
      <c r="G61" s="20">
        <f t="shared" ref="G61:L61" si="10">SUM(G55:G60)</f>
        <v>111574.84383561643</v>
      </c>
      <c r="H61" s="20">
        <f t="shared" si="10"/>
        <v>0</v>
      </c>
      <c r="I61" s="20">
        <f t="shared" si="10"/>
        <v>0</v>
      </c>
      <c r="J61" s="20">
        <f t="shared" si="10"/>
        <v>21535.239999999998</v>
      </c>
      <c r="K61" s="20">
        <f t="shared" si="10"/>
        <v>0</v>
      </c>
      <c r="L61" s="20">
        <f t="shared" si="10"/>
        <v>90039.603835616435</v>
      </c>
    </row>
    <row r="62" spans="1:12" ht="18.75" x14ac:dyDescent="0.3">
      <c r="A62" s="1"/>
      <c r="B62" s="14"/>
      <c r="C62" s="2"/>
      <c r="D62" s="1"/>
      <c r="E62" s="1"/>
      <c r="F62" s="1"/>
      <c r="G62" s="3"/>
      <c r="H62" s="26"/>
      <c r="I62" s="26"/>
      <c r="J62" s="26"/>
      <c r="K62" s="26"/>
      <c r="L62" s="27"/>
    </row>
    <row r="63" spans="1:12" ht="18.75" x14ac:dyDescent="0.3">
      <c r="A63" s="1"/>
      <c r="B63" s="14"/>
      <c r="C63" s="1"/>
      <c r="D63" s="1"/>
      <c r="E63" s="1"/>
      <c r="F63" s="1"/>
      <c r="G63" s="3"/>
      <c r="H63" s="26"/>
      <c r="I63" s="26"/>
      <c r="J63" s="26"/>
      <c r="K63" s="26"/>
      <c r="L63" s="27"/>
    </row>
    <row r="64" spans="1:12" ht="18.7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8"/>
    </row>
    <row r="65" spans="1:12" ht="18.75" x14ac:dyDescent="0.3">
      <c r="A65" s="1"/>
      <c r="B65" s="1"/>
      <c r="C65" s="29" t="s">
        <v>124</v>
      </c>
      <c r="D65" s="1"/>
      <c r="E65" s="1"/>
      <c r="F65" s="1"/>
      <c r="G65" s="30">
        <f>G9+G24+G31+G52+G61</f>
        <v>677831.51780821919</v>
      </c>
      <c r="H65" s="30">
        <f t="shared" ref="H65:L65" si="11">H9+H24+H31+H52+H61</f>
        <v>0</v>
      </c>
      <c r="I65" s="30">
        <f t="shared" si="11"/>
        <v>0</v>
      </c>
      <c r="J65" s="30">
        <f t="shared" si="11"/>
        <v>126551.10999999999</v>
      </c>
      <c r="K65" s="30">
        <f t="shared" si="11"/>
        <v>0.2</v>
      </c>
      <c r="L65" s="30">
        <f t="shared" si="11"/>
        <v>551280.20780821913</v>
      </c>
    </row>
    <row r="66" spans="1:12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</row>
    <row r="67" spans="1:12" ht="15.75" x14ac:dyDescent="0.25">
      <c r="A67" s="1"/>
      <c r="B67" s="1"/>
      <c r="D67" s="1"/>
      <c r="E67" s="1"/>
      <c r="F67" s="1"/>
      <c r="G67" s="3"/>
      <c r="H67" s="1"/>
      <c r="I67" s="1"/>
      <c r="J67" s="1"/>
      <c r="K67" s="1"/>
      <c r="L67" s="2"/>
    </row>
    <row r="68" spans="1:12" ht="15.75" x14ac:dyDescent="0.25">
      <c r="A68" s="1"/>
      <c r="B68" s="1"/>
      <c r="D68" s="1"/>
      <c r="E68" s="1"/>
      <c r="F68" s="1"/>
      <c r="G68" s="3"/>
      <c r="H68" s="1"/>
      <c r="I68" s="1"/>
      <c r="J68" s="1"/>
      <c r="K68" s="1"/>
      <c r="L68" s="2"/>
    </row>
    <row r="69" spans="1:12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</row>
    <row r="70" spans="1:12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</row>
    <row r="71" spans="1:12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</row>
    <row r="72" spans="1:1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</row>
    <row r="73" spans="1:12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</row>
    <row r="74" spans="1:12" ht="16.5" thickBot="1" x14ac:dyDescent="0.3">
      <c r="A74" s="1"/>
      <c r="B74" s="1"/>
      <c r="C74" s="39"/>
      <c r="D74" s="1"/>
      <c r="E74" s="1"/>
      <c r="F74" s="1"/>
      <c r="G74" s="39"/>
      <c r="H74" s="1"/>
      <c r="I74" s="1"/>
      <c r="J74" s="2"/>
      <c r="K74" s="1"/>
      <c r="L74" s="40"/>
    </row>
    <row r="75" spans="1:12" x14ac:dyDescent="0.25">
      <c r="A75" s="1"/>
      <c r="B75" s="1"/>
      <c r="C75" s="41" t="s">
        <v>125</v>
      </c>
      <c r="D75" s="1"/>
      <c r="E75" s="1"/>
      <c r="F75" s="1"/>
      <c r="G75" s="41"/>
      <c r="H75" s="1"/>
      <c r="I75" s="1"/>
      <c r="J75" s="42" t="s">
        <v>126</v>
      </c>
      <c r="K75" s="1"/>
      <c r="L75" s="43"/>
    </row>
    <row r="76" spans="1:12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</row>
    <row r="77" spans="1:12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</row>
    <row r="79" spans="1:12" ht="15.75" x14ac:dyDescent="0.25">
      <c r="A79" s="1"/>
      <c r="B79" s="1"/>
      <c r="C79" s="1" t="s">
        <v>132</v>
      </c>
      <c r="D79" s="1"/>
      <c r="E79" s="1"/>
      <c r="F79" s="1"/>
      <c r="G79" s="1"/>
      <c r="H79" s="1"/>
      <c r="I79" s="1"/>
      <c r="J79" s="1"/>
      <c r="K79" s="1"/>
      <c r="L79" s="2"/>
    </row>
    <row r="80" spans="1:12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</row>
  </sheetData>
  <mergeCells count="1">
    <mergeCell ref="B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Aguinaldo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Likuit Snake</cp:lastModifiedBy>
  <dcterms:created xsi:type="dcterms:W3CDTF">2022-01-12T17:30:28Z</dcterms:created>
  <dcterms:modified xsi:type="dcterms:W3CDTF">2022-01-17T20:10:56Z</dcterms:modified>
</cp:coreProperties>
</file>