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ra Sept" sheetId="1" r:id="rId4"/>
    <sheet state="visible" name="2da Sept" sheetId="2" r:id="rId5"/>
    <sheet state="visible" name="Estimulo" sheetId="3" r:id="rId6"/>
  </sheets>
  <definedNames/>
  <calcPr/>
  <extLst>
    <ext uri="GoogleSheetsCustomDataVersion1">
      <go:sheetsCustomData xmlns:go="http://customooxmlschemas.google.com/" r:id="rId7" roundtripDataSignature="AMtx7mhIA3nPaA7g0y/4HyZ0gvyDnuJOEw=="/>
    </ext>
  </extLst>
</workbook>
</file>

<file path=xl/sharedStrings.xml><?xml version="1.0" encoding="utf-8"?>
<sst xmlns="http://schemas.openxmlformats.org/spreadsheetml/2006/main" count="516" uniqueCount="160">
  <si>
    <t>1RA  SEPTIEMBRE   2021</t>
  </si>
  <si>
    <t>Código</t>
  </si>
  <si>
    <t>Empleado</t>
  </si>
  <si>
    <t>Nombramiento</t>
  </si>
  <si>
    <t>Sueldo</t>
  </si>
  <si>
    <t>DIAS LABORADOS</t>
  </si>
  <si>
    <t xml:space="preserve">PRESTAMO PENSIONES </t>
  </si>
  <si>
    <t xml:space="preserve">DEVOLUCION </t>
  </si>
  <si>
    <t>PRESTAMO MEDIANO PLAZO</t>
  </si>
  <si>
    <t>PRESTAMO HIPOTECARIO</t>
  </si>
  <si>
    <t>FONDO DE GARANTIA P H</t>
  </si>
  <si>
    <t>PRESTAMO LIQUIDES MEDIANO PLAZO</t>
  </si>
  <si>
    <t>FONDO DE GARANTIA MEDIANO PLAZO</t>
  </si>
  <si>
    <t xml:space="preserve">DESCUENTO FALTAS Y RETARDOS  </t>
  </si>
  <si>
    <t>DEVOLUCION RETROACTIVA DE APORTACION A PENSIONES</t>
  </si>
  <si>
    <t>*TOTAL* *PERCEPCIONES*</t>
  </si>
  <si>
    <t>Subsidio al empleo</t>
  </si>
  <si>
    <t xml:space="preserve">I.S.R. </t>
  </si>
  <si>
    <t>I.S.R. (sp)</t>
  </si>
  <si>
    <t xml:space="preserve">AJUSTE AL NETO </t>
  </si>
  <si>
    <t>Pensiones del Estado</t>
  </si>
  <si>
    <t>*TOTAL* *DEDUCCIONES*</t>
  </si>
  <si>
    <t>*NETO A PAGAR*</t>
  </si>
  <si>
    <t>IMSS PATRONAL</t>
  </si>
  <si>
    <t>CUOTAS A  PENSIONES  (IPEJAL 11.5% MAS 6.0% ADICIONAL)</t>
  </si>
  <si>
    <t>SEDAR PAT. PENSIONES DEL ESTADO</t>
  </si>
  <si>
    <t>*OBLIGACIONES PATRONALES*</t>
  </si>
  <si>
    <t>DEPARTAMENTO 1</t>
  </si>
  <si>
    <t>DIRECCION GENERAL</t>
  </si>
  <si>
    <t>DG01</t>
  </si>
  <si>
    <t>Méndez González Gabriela Elizabeth</t>
  </si>
  <si>
    <t>Directora General</t>
  </si>
  <si>
    <t>DG03</t>
  </si>
  <si>
    <t>Gallo Delgado Edith Gabriela</t>
  </si>
  <si>
    <t>Asistente de Dirección</t>
  </si>
  <si>
    <t>TOTAL DEPARTAMENTO</t>
  </si>
  <si>
    <t>DEPARTAMENTO 2</t>
  </si>
  <si>
    <t>JEFATURA ADMINISTRATIVA</t>
  </si>
  <si>
    <t>JA04</t>
  </si>
  <si>
    <t xml:space="preserve">Loera Gonzalez Gabriela Marisol </t>
  </si>
  <si>
    <t>Jefe de Departamento</t>
  </si>
  <si>
    <t>JA05</t>
  </si>
  <si>
    <t>Chavez Paz Pamela de Jesus</t>
  </si>
  <si>
    <t>Abogado</t>
  </si>
  <si>
    <t>JA06</t>
  </si>
  <si>
    <t>Sanchez Garcia Jeronimo</t>
  </si>
  <si>
    <t xml:space="preserve">Contador </t>
  </si>
  <si>
    <t>JA07</t>
  </si>
  <si>
    <t>Neri Ruiz Pedro</t>
  </si>
  <si>
    <t>Coordinador (administrativo)</t>
  </si>
  <si>
    <t>JA08</t>
  </si>
  <si>
    <t>Martínez Ibarra José de Jesús</t>
  </si>
  <si>
    <t xml:space="preserve">Conserje </t>
  </si>
  <si>
    <t>JA10</t>
  </si>
  <si>
    <t>Zúñiga Reynaga Yolanda</t>
  </si>
  <si>
    <t>Auxiliar General</t>
  </si>
  <si>
    <t>JA11</t>
  </si>
  <si>
    <t>Silva Díaz Angélica Araceli</t>
  </si>
  <si>
    <t xml:space="preserve">Intendente </t>
  </si>
  <si>
    <t>JA42</t>
  </si>
  <si>
    <t>Rodriguez Ramirez Xochitl</t>
  </si>
  <si>
    <t xml:space="preserve">Recepcionista </t>
  </si>
  <si>
    <t>JA40</t>
  </si>
  <si>
    <t xml:space="preserve">Perez Gonzalez Maria Laura </t>
  </si>
  <si>
    <t>JA41</t>
  </si>
  <si>
    <t xml:space="preserve">Nieves Servin Diego Alberto </t>
  </si>
  <si>
    <t>Auxiliar de Servicios Generales</t>
  </si>
  <si>
    <t>DEPARTAMENTO 4</t>
  </si>
  <si>
    <t>AREA MEDICA Y FISICA</t>
  </si>
  <si>
    <t>AM13</t>
  </si>
  <si>
    <t>Alatorre Rea Walter</t>
  </si>
  <si>
    <t>Medico</t>
  </si>
  <si>
    <t>AF12</t>
  </si>
  <si>
    <t>Chavez Martinez Elba Roxana</t>
  </si>
  <si>
    <t>Terapeuta Fisico</t>
  </si>
  <si>
    <t>AF14</t>
  </si>
  <si>
    <t>Arriaga Gómez Mariana</t>
  </si>
  <si>
    <t>Terapeuta (DM)</t>
  </si>
  <si>
    <t>AF15</t>
  </si>
  <si>
    <t>Olivares Morales Maria Ursula</t>
  </si>
  <si>
    <t>DEPARTAMENTO 5</t>
  </si>
  <si>
    <t>AREA ESPECIALIDADES</t>
  </si>
  <si>
    <t>AE16</t>
  </si>
  <si>
    <t>Terapeuta  (DI)</t>
  </si>
  <si>
    <t>Cantera Ramirez Ana Elizabeth</t>
  </si>
  <si>
    <t>Terapeuta (DI)</t>
  </si>
  <si>
    <t>AE17</t>
  </si>
  <si>
    <t>Rivas Tejeda Carlos Alberto</t>
  </si>
  <si>
    <t>AE18</t>
  </si>
  <si>
    <t>Marquez Martin del Campo Daniela</t>
  </si>
  <si>
    <t xml:space="preserve">Coordinador Especialidades </t>
  </si>
  <si>
    <t>AT27</t>
  </si>
  <si>
    <t>Alvaro Oropeza Anabel</t>
  </si>
  <si>
    <t>Terapeuta  (DM)</t>
  </si>
  <si>
    <t>AE20</t>
  </si>
  <si>
    <t>Plascencia González Paola Viridiana</t>
  </si>
  <si>
    <t>Psicólogo</t>
  </si>
  <si>
    <t>AE21</t>
  </si>
  <si>
    <t>V A C A N T E</t>
  </si>
  <si>
    <t>AE22</t>
  </si>
  <si>
    <t xml:space="preserve">Neri Garcia Criselda </t>
  </si>
  <si>
    <t>AE23</t>
  </si>
  <si>
    <t>Flores Orozco Carolina</t>
  </si>
  <si>
    <t>Terapeuta (A y L)</t>
  </si>
  <si>
    <t>AE24</t>
  </si>
  <si>
    <t>Ortiz Anguiano Nélida Guadalupe</t>
  </si>
  <si>
    <t>AE25</t>
  </si>
  <si>
    <t>Reyes Vazquez Karla Rosalia Nashiely</t>
  </si>
  <si>
    <t>Trabajador Social</t>
  </si>
  <si>
    <t>AE26</t>
  </si>
  <si>
    <t>Navarro Sarabia Diana Cristina</t>
  </si>
  <si>
    <t>AE30</t>
  </si>
  <si>
    <t>González Angulo Karla Angélica</t>
  </si>
  <si>
    <t xml:space="preserve">Terapeuta </t>
  </si>
  <si>
    <t>AE31</t>
  </si>
  <si>
    <t>Villegas Ramirez Iyari</t>
  </si>
  <si>
    <t>AE32</t>
  </si>
  <si>
    <t>Montero Jauregui Maribel</t>
  </si>
  <si>
    <t>AE36</t>
  </si>
  <si>
    <t>Gutierrez Rodriguez Pamela Areli</t>
  </si>
  <si>
    <t>AE37</t>
  </si>
  <si>
    <t>AE38</t>
  </si>
  <si>
    <t xml:space="preserve">Tabares Renteria Jovanny Gabriel </t>
  </si>
  <si>
    <t>Monitor</t>
  </si>
  <si>
    <t>DEPARTAMENTO 6</t>
  </si>
  <si>
    <t>AREA TALLERES</t>
  </si>
  <si>
    <t>AE19</t>
  </si>
  <si>
    <t>De Anda Vargas Jessica Elizabeth</t>
  </si>
  <si>
    <t>Coordinadora Talleres</t>
  </si>
  <si>
    <t>AT28</t>
  </si>
  <si>
    <t>Ruiz Castorena Adriana Margarita</t>
  </si>
  <si>
    <t>AT29</t>
  </si>
  <si>
    <t>Rodriguez Mendez Elizabeth</t>
  </si>
  <si>
    <t xml:space="preserve">   </t>
  </si>
  <si>
    <t>AT33</t>
  </si>
  <si>
    <t xml:space="preserve">Reyes Nava Vanessa Gabriela </t>
  </si>
  <si>
    <t xml:space="preserve">Especialista en Terapia de Desarrollo de Habilidades </t>
  </si>
  <si>
    <t>AT34</t>
  </si>
  <si>
    <t>Bañuelos Estrada Cinthya Mayela</t>
  </si>
  <si>
    <t>AT35</t>
  </si>
  <si>
    <t>Ledezma Valdivia Martin</t>
  </si>
  <si>
    <t>DEPARTAMENTO 7</t>
  </si>
  <si>
    <t>JEFATURA DE OPERACIÓN</t>
  </si>
  <si>
    <t>JO03</t>
  </si>
  <si>
    <t>TOTALES</t>
  </si>
  <si>
    <t>Base para aportacion a pensiones</t>
  </si>
  <si>
    <t>Base para aportacion a vivienda</t>
  </si>
  <si>
    <t>JERONIMO SANCHEZ GARCIA</t>
  </si>
  <si>
    <t xml:space="preserve">GABRIELA MARISOL LOERA GONZALEZ </t>
  </si>
  <si>
    <t>Contador</t>
  </si>
  <si>
    <t>Jefatura Administrativa</t>
  </si>
  <si>
    <t xml:space="preserve">                 </t>
  </si>
  <si>
    <t>2DA  SEPTIEMBRE   2021</t>
  </si>
  <si>
    <t>ESTIMULO AL SERVIDOR PUBLICO   2021</t>
  </si>
  <si>
    <t>Estimulo al Servidor Publico</t>
  </si>
  <si>
    <t xml:space="preserve">DESCUENTO FALTAS Y LICENCIAS SGS  </t>
  </si>
  <si>
    <t>Pamela de Jesus Chavez Paz</t>
  </si>
  <si>
    <t>JA09</t>
  </si>
  <si>
    <t>Estimulo</t>
  </si>
  <si>
    <t>Tope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</si>
</sst>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-&quot;$&quot;* #,##0.00_-;\-&quot;$&quot;* #,##0.00_-;_-&quot;$&quot;* &quot;-&quot;??_-;_-@"/>
  </numFmts>
  <fonts count="17">
    <font>
      <sz val="11.0"/>
      <color theme="1"/>
      <name val="Calibri"/>
    </font>
    <font>
      <sz val="12.0"/>
      <color theme="1"/>
      <name val="Calibri"/>
    </font>
    <font>
      <b/>
      <sz val="14.0"/>
      <color theme="1"/>
      <name val="Calibri"/>
    </font>
    <font/>
    <font>
      <b/>
      <sz val="8.0"/>
      <color theme="1"/>
      <name val="Arial"/>
    </font>
    <font>
      <b/>
      <sz val="9.0"/>
      <color theme="1"/>
      <name val="Arial"/>
    </font>
    <font>
      <b/>
      <sz val="12.0"/>
      <color theme="1"/>
      <name val="Arial"/>
    </font>
    <font>
      <b/>
      <sz val="8.0"/>
      <color theme="1"/>
      <name val="Calibri"/>
    </font>
    <font>
      <b/>
      <sz val="16.0"/>
      <color theme="1"/>
      <name val="Calibri"/>
    </font>
    <font>
      <b/>
      <sz val="11.0"/>
      <color rgb="FFFF0000"/>
      <name val="Calibri"/>
    </font>
    <font>
      <b/>
      <sz val="12.0"/>
      <color theme="1"/>
      <name val="Calibri"/>
    </font>
    <font>
      <b/>
      <sz val="11.0"/>
      <color theme="1"/>
      <name val="Calibri"/>
    </font>
    <font>
      <sz val="14.0"/>
      <color theme="1"/>
      <name val="Calibri"/>
    </font>
    <font>
      <color theme="1"/>
      <name val="Calibri"/>
    </font>
    <font>
      <b/>
      <sz val="14.0"/>
      <color rgb="FFFF0000"/>
      <name val="Calibri"/>
    </font>
    <font>
      <sz val="9.0"/>
      <color theme="1"/>
      <name val="Calibri"/>
    </font>
    <font>
      <sz val="11.0"/>
      <color rgb="FFC00000"/>
      <name val="Calibri"/>
    </font>
  </fonts>
  <fills count="11">
    <fill>
      <patternFill patternType="none"/>
    </fill>
    <fill>
      <patternFill patternType="lightGray"/>
    </fill>
    <fill>
      <patternFill patternType="solid">
        <fgColor rgb="FF00B050"/>
        <bgColor rgb="FF00B050"/>
      </patternFill>
    </fill>
    <fill>
      <patternFill patternType="solid">
        <fgColor rgb="FFFFFF00"/>
        <bgColor rgb="FFFFFF00"/>
      </patternFill>
    </fill>
    <fill>
      <patternFill patternType="solid">
        <fgColor rgb="FFCCC0D9"/>
        <bgColor rgb="FFCCC0D9"/>
      </patternFill>
    </fill>
    <fill>
      <patternFill patternType="solid">
        <fgColor rgb="FF00B0F0"/>
        <bgColor rgb="FF00B0F0"/>
      </patternFill>
    </fill>
    <fill>
      <patternFill patternType="solid">
        <fgColor rgb="FF95B3D7"/>
        <bgColor rgb="FF95B3D7"/>
      </patternFill>
    </fill>
    <fill>
      <patternFill patternType="solid">
        <fgColor rgb="FFC4E01A"/>
        <bgColor rgb="FFC4E01A"/>
      </patternFill>
    </fill>
    <fill>
      <patternFill patternType="solid">
        <fgColor rgb="FF92D050"/>
        <bgColor rgb="FF92D050"/>
      </patternFill>
    </fill>
    <fill>
      <patternFill patternType="solid">
        <fgColor theme="0"/>
        <bgColor theme="0"/>
      </patternFill>
    </fill>
    <fill>
      <patternFill patternType="solid">
        <fgColor rgb="FFFABF8F"/>
        <bgColor rgb="FFFABF8F"/>
      </patternFill>
    </fill>
  </fills>
  <borders count="19">
    <border/>
    <border>
      <bottom style="thin">
        <color rgb="FF953734"/>
      </bottom>
    </border>
    <border>
      <left style="thin">
        <color rgb="FFFF0000"/>
      </left>
      <right style="thin">
        <color rgb="FFFF0000"/>
      </right>
      <top style="thin">
        <color rgb="FF953734"/>
      </top>
      <bottom style="thin">
        <color rgb="FFFF0000"/>
      </bottom>
    </border>
    <border>
      <left style="thin">
        <color rgb="FFFF0000"/>
      </left>
      <right style="thin">
        <color rgb="FF953734"/>
      </right>
      <top style="thin">
        <color rgb="FF953734"/>
      </top>
      <bottom/>
    </border>
    <border>
      <left style="thin">
        <color rgb="FF953734"/>
      </left>
      <right style="thin">
        <color rgb="FF953734"/>
      </right>
      <top style="thin">
        <color rgb="FF953734"/>
      </top>
      <bottom/>
    </border>
    <border>
      <left/>
      <right/>
      <top/>
      <bottom/>
    </border>
    <border>
      <left style="thin">
        <color rgb="FF953734"/>
      </left>
      <right/>
      <top style="thin">
        <color rgb="FF953734"/>
      </top>
      <bottom style="thin">
        <color rgb="FF953734"/>
      </bottom>
    </border>
    <border>
      <left style="thin">
        <color rgb="FFFF0000"/>
      </left>
      <right/>
      <top style="thin">
        <color rgb="FF0000FD"/>
      </top>
      <bottom/>
    </border>
    <border>
      <left style="thin">
        <color rgb="FFFF0000"/>
      </left>
      <right style="thin">
        <color rgb="FF953734"/>
      </right>
      <top style="thin">
        <color rgb="FF953734"/>
      </top>
      <bottom style="thin">
        <color rgb="FF953734"/>
      </bottom>
    </border>
    <border>
      <left style="thin">
        <color rgb="FFFF0000"/>
      </left>
      <right/>
      <top/>
      <bottom/>
    </border>
    <border>
      <left style="thin">
        <color rgb="FF953734"/>
      </left>
      <right/>
      <top style="thin">
        <color rgb="FF953734"/>
      </top>
      <bottom/>
    </border>
    <border>
      <left style="thin">
        <color rgb="FFFF0000"/>
      </left>
      <right style="thin">
        <color rgb="FFFF0000"/>
      </right>
      <top style="thin">
        <color rgb="FF0000FD"/>
      </top>
      <bottom style="thin">
        <color rgb="FFFF0000"/>
      </bottom>
    </border>
    <border>
      <left/>
      <right/>
      <top style="thin">
        <color rgb="FF953734"/>
      </top>
      <bottom/>
    </border>
    <border>
      <left style="thin">
        <color rgb="FF953734"/>
      </left>
      <right style="thin">
        <color rgb="FF953734"/>
      </right>
      <top style="thin">
        <color rgb="FF953734"/>
      </top>
      <bottom style="thin">
        <color rgb="FFFF0000"/>
      </bottom>
    </border>
    <border>
      <top style="thin">
        <color rgb="FFFF0000"/>
      </top>
    </border>
    <border>
      <top style="thin">
        <color rgb="FF953734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bottom style="medium">
        <color rgb="FF000000"/>
      </bottom>
    </border>
    <border>
      <top style="medium">
        <color rgb="FF000000"/>
      </top>
    </border>
  </borders>
  <cellStyleXfs count="1">
    <xf borderId="0" fillId="0" fontId="0" numFmtId="0" applyAlignment="1" applyFont="1"/>
  </cellStyleXfs>
  <cellXfs count="64">
    <xf borderId="0" fillId="0" fontId="0" numFmtId="0" xfId="0" applyAlignment="1" applyFont="1">
      <alignment readingOrder="0" shrinkToFit="0" vertical="bottom" wrapText="0"/>
    </xf>
    <xf borderId="0" fillId="0" fontId="0" numFmtId="0" xfId="0" applyFont="1"/>
    <xf borderId="0" fillId="0" fontId="1" numFmtId="0" xfId="0" applyFont="1"/>
    <xf borderId="0" fillId="0" fontId="0" numFmtId="4" xfId="0" applyFont="1" applyNumberFormat="1"/>
    <xf borderId="0" fillId="0" fontId="1" numFmtId="4" xfId="0" applyFont="1" applyNumberFormat="1"/>
    <xf borderId="1" fillId="0" fontId="2" numFmtId="0" xfId="0" applyAlignment="1" applyBorder="1" applyFont="1">
      <alignment horizontal="center" vertical="center"/>
    </xf>
    <xf borderId="1" fillId="0" fontId="3" numFmtId="0" xfId="0" applyBorder="1" applyFont="1"/>
    <xf borderId="0" fillId="0" fontId="0" numFmtId="0" xfId="0" applyAlignment="1" applyFont="1">
      <alignment horizontal="center" vertical="center"/>
    </xf>
    <xf borderId="2" fillId="2" fontId="4" numFmtId="49" xfId="0" applyAlignment="1" applyBorder="1" applyFill="1" applyFont="1" applyNumberFormat="1">
      <alignment horizontal="center" shrinkToFit="0" vertical="center" wrapText="1"/>
    </xf>
    <xf borderId="3" fillId="2" fontId="4" numFmtId="0" xfId="0" applyAlignment="1" applyBorder="1" applyFont="1">
      <alignment horizontal="center" shrinkToFit="0" vertical="center" wrapText="1"/>
    </xf>
    <xf borderId="4" fillId="2" fontId="4" numFmtId="0" xfId="0" applyAlignment="1" applyBorder="1" applyFont="1">
      <alignment horizontal="center" shrinkToFit="0" vertical="center" wrapText="1"/>
    </xf>
    <xf borderId="5" fillId="2" fontId="4" numFmtId="4" xfId="0" applyAlignment="1" applyBorder="1" applyFont="1" applyNumberFormat="1">
      <alignment horizontal="center" shrinkToFit="0" vertical="center" wrapText="1"/>
    </xf>
    <xf borderId="6" fillId="2" fontId="4" numFmtId="4" xfId="0" applyAlignment="1" applyBorder="1" applyFont="1" applyNumberFormat="1">
      <alignment horizontal="center" shrinkToFit="0" vertical="center" wrapText="1"/>
    </xf>
    <xf borderId="7" fillId="2" fontId="4" numFmtId="0" xfId="0" applyAlignment="1" applyBorder="1" applyFont="1">
      <alignment horizontal="center" shrinkToFit="0" vertical="center" wrapText="1"/>
    </xf>
    <xf borderId="8" fillId="2" fontId="4" numFmtId="0" xfId="0" applyAlignment="1" applyBorder="1" applyFont="1">
      <alignment horizontal="center" shrinkToFit="0" vertical="center" wrapText="1"/>
    </xf>
    <xf borderId="9" fillId="2" fontId="4" numFmtId="0" xfId="0" applyAlignment="1" applyBorder="1" applyFont="1">
      <alignment horizontal="center" shrinkToFit="0" vertical="center" wrapText="1"/>
    </xf>
    <xf borderId="5" fillId="2" fontId="4" numFmtId="0" xfId="0" applyAlignment="1" applyBorder="1" applyFont="1">
      <alignment horizontal="center" shrinkToFit="0" vertical="center" wrapText="1"/>
    </xf>
    <xf borderId="10" fillId="2" fontId="4" numFmtId="0" xfId="0" applyAlignment="1" applyBorder="1" applyFont="1">
      <alignment horizontal="center" shrinkToFit="0" vertical="center" wrapText="1"/>
    </xf>
    <xf borderId="6" fillId="2" fontId="4" numFmtId="0" xfId="0" applyAlignment="1" applyBorder="1" applyFont="1">
      <alignment horizontal="center" shrinkToFit="0" vertical="center" wrapText="1"/>
    </xf>
    <xf borderId="10" fillId="2" fontId="4" numFmtId="4" xfId="0" applyAlignment="1" applyBorder="1" applyFont="1" applyNumberFormat="1">
      <alignment horizontal="center" shrinkToFit="0" vertical="center" wrapText="1"/>
    </xf>
    <xf borderId="11" fillId="2" fontId="5" numFmtId="4" xfId="0" applyAlignment="1" applyBorder="1" applyFont="1" applyNumberFormat="1">
      <alignment horizontal="center" shrinkToFit="0" vertical="center" wrapText="1"/>
    </xf>
    <xf borderId="12" fillId="2" fontId="4" numFmtId="4" xfId="0" applyAlignment="1" applyBorder="1" applyFont="1" applyNumberFormat="1">
      <alignment horizontal="center" shrinkToFit="0" vertical="center" wrapText="1"/>
    </xf>
    <xf borderId="13" fillId="2" fontId="6" numFmtId="4" xfId="0" applyAlignment="1" applyBorder="1" applyFont="1" applyNumberFormat="1">
      <alignment horizontal="center" shrinkToFit="0" vertical="center" wrapText="1"/>
    </xf>
    <xf borderId="13" fillId="2" fontId="4" numFmtId="0" xfId="0" applyAlignment="1" applyBorder="1" applyFont="1">
      <alignment horizontal="center" shrinkToFit="0" vertical="center" wrapText="1"/>
    </xf>
    <xf borderId="0" fillId="0" fontId="7" numFmtId="0" xfId="0" applyFont="1"/>
    <xf borderId="14" fillId="0" fontId="7" numFmtId="0" xfId="0" applyBorder="1" applyFont="1"/>
    <xf borderId="15" fillId="0" fontId="0" numFmtId="4" xfId="0" applyBorder="1" applyFont="1" applyNumberFormat="1"/>
    <xf borderId="14" fillId="0" fontId="0" numFmtId="4" xfId="0" applyBorder="1" applyFont="1" applyNumberFormat="1"/>
    <xf borderId="0" fillId="0" fontId="0" numFmtId="0" xfId="0" applyAlignment="1" applyFont="1">
      <alignment horizontal="center"/>
    </xf>
    <xf borderId="5" fillId="3" fontId="0" numFmtId="4" xfId="0" applyBorder="1" applyFill="1" applyFont="1" applyNumberFormat="1"/>
    <xf borderId="5" fillId="4" fontId="0" numFmtId="4" xfId="0" applyBorder="1" applyFill="1" applyFont="1" applyNumberFormat="1"/>
    <xf borderId="5" fillId="5" fontId="8" numFmtId="4" xfId="0" applyBorder="1" applyFill="1" applyFont="1" applyNumberFormat="1"/>
    <xf borderId="0" fillId="0" fontId="0" numFmtId="2" xfId="0" applyFont="1" applyNumberFormat="1"/>
    <xf borderId="5" fillId="6" fontId="0" numFmtId="2" xfId="0" applyBorder="1" applyFill="1" applyFont="1" applyNumberFormat="1"/>
    <xf borderId="5" fillId="4" fontId="0" numFmtId="164" xfId="0" applyBorder="1" applyFont="1" applyNumberFormat="1"/>
    <xf borderId="0" fillId="0" fontId="9" numFmtId="4" xfId="0" applyAlignment="1" applyFont="1" applyNumberFormat="1">
      <alignment horizontal="center"/>
    </xf>
    <xf borderId="0" fillId="0" fontId="7" numFmtId="0" xfId="0" applyAlignment="1" applyFont="1">
      <alignment horizontal="left"/>
    </xf>
    <xf borderId="0" fillId="0" fontId="10" numFmtId="0" xfId="0" applyFont="1"/>
    <xf borderId="0" fillId="0" fontId="11" numFmtId="0" xfId="0" applyFont="1"/>
    <xf borderId="5" fillId="7" fontId="2" numFmtId="164" xfId="0" applyBorder="1" applyFill="1" applyFont="1" applyNumberFormat="1"/>
    <xf borderId="0" fillId="0" fontId="12" numFmtId="4" xfId="0" applyFont="1" applyNumberFormat="1"/>
    <xf borderId="0" fillId="0" fontId="13" numFmtId="0" xfId="0" applyFont="1"/>
    <xf borderId="5" fillId="6" fontId="0" numFmtId="4" xfId="0" applyBorder="1" applyFont="1" applyNumberFormat="1"/>
    <xf borderId="5" fillId="8" fontId="8" numFmtId="4" xfId="0" applyBorder="1" applyFill="1" applyFont="1" applyNumberFormat="1"/>
    <xf borderId="5" fillId="9" fontId="0" numFmtId="4" xfId="0" applyBorder="1" applyFill="1" applyFont="1" applyNumberFormat="1"/>
    <xf borderId="5" fillId="3" fontId="12" numFmtId="4" xfId="0" applyBorder="1" applyFont="1" applyNumberFormat="1"/>
    <xf borderId="0" fillId="0" fontId="0" numFmtId="0" xfId="0" applyAlignment="1" applyFont="1">
      <alignment shrinkToFit="0" wrapText="1"/>
    </xf>
    <xf borderId="0" fillId="0" fontId="11" numFmtId="4" xfId="0" applyFont="1" applyNumberFormat="1"/>
    <xf borderId="0" fillId="0" fontId="2" numFmtId="4" xfId="0" applyFont="1" applyNumberFormat="1"/>
    <xf borderId="0" fillId="0" fontId="11" numFmtId="164" xfId="0" applyFont="1" applyNumberFormat="1"/>
    <xf borderId="0" fillId="0" fontId="12" numFmtId="0" xfId="0" applyFont="1"/>
    <xf borderId="0" fillId="0" fontId="2" numFmtId="0" xfId="0" applyAlignment="1" applyFont="1">
      <alignment horizontal="right"/>
    </xf>
    <xf borderId="5" fillId="10" fontId="2" numFmtId="4" xfId="0" applyBorder="1" applyFill="1" applyFont="1" applyNumberFormat="1"/>
    <xf borderId="0" fillId="0" fontId="14" numFmtId="4" xfId="0" applyFont="1" applyNumberFormat="1"/>
    <xf borderId="16" fillId="3" fontId="2" numFmtId="164" xfId="0" applyBorder="1" applyFont="1" applyNumberFormat="1"/>
    <xf borderId="16" fillId="4" fontId="2" numFmtId="4" xfId="0" applyBorder="1" applyFont="1" applyNumberFormat="1"/>
    <xf borderId="17" fillId="0" fontId="0" numFmtId="0" xfId="0" applyAlignment="1" applyBorder="1" applyFont="1">
      <alignment horizontal="center"/>
    </xf>
    <xf borderId="17" fillId="0" fontId="3" numFmtId="0" xfId="0" applyBorder="1" applyFont="1"/>
    <xf borderId="18" fillId="0" fontId="15" numFmtId="0" xfId="0" applyAlignment="1" applyBorder="1" applyFont="1">
      <alignment horizontal="center"/>
    </xf>
    <xf borderId="18" fillId="0" fontId="3" numFmtId="0" xfId="0" applyBorder="1" applyFont="1"/>
    <xf borderId="5" fillId="9" fontId="8" numFmtId="4" xfId="0" applyBorder="1" applyFont="1" applyNumberFormat="1"/>
    <xf borderId="0" fillId="0" fontId="16" numFmtId="4" xfId="0" applyFont="1" applyNumberFormat="1"/>
    <xf borderId="0" fillId="0" fontId="9" numFmtId="4" xfId="0" applyFont="1" applyNumberFormat="1"/>
    <xf borderId="16" fillId="3" fontId="2" numFmtId="4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180975</xdr:colOff>
      <xdr:row>0</xdr:row>
      <xdr:rowOff>0</xdr:rowOff>
    </xdr:from>
    <xdr:ext cx="1190625" cy="723900"/>
    <xdr:pic>
      <xdr:nvPicPr>
        <xdr:cNvPr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180975</xdr:colOff>
      <xdr:row>0</xdr:row>
      <xdr:rowOff>0</xdr:rowOff>
    </xdr:from>
    <xdr:ext cx="1190625" cy="723900"/>
    <xdr:pic>
      <xdr:nvPicPr>
        <xdr:cNvPr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180975</xdr:colOff>
      <xdr:row>0</xdr:row>
      <xdr:rowOff>0</xdr:rowOff>
    </xdr:from>
    <xdr:ext cx="1190625" cy="723900"/>
    <xdr:pic>
      <xdr:nvPicPr>
        <xdr:cNvPr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" width="10.71"/>
    <col customWidth="1" min="3" max="3" width="36.0"/>
    <col customWidth="1" min="4" max="22" width="10.71"/>
    <col customWidth="1" min="23" max="23" width="15.29"/>
    <col customWidth="1" min="24" max="27" width="10.71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1"/>
      <c r="Y1" s="1"/>
      <c r="Z1" s="1"/>
      <c r="AA1" s="1"/>
    </row>
    <row r="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2"/>
      <c r="X2" s="1"/>
      <c r="Y2" s="1"/>
      <c r="Z2" s="1"/>
      <c r="AA2" s="1"/>
    </row>
    <row r="3">
      <c r="A3" s="1"/>
      <c r="B3" s="1"/>
      <c r="C3" s="1"/>
      <c r="D3" s="1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1"/>
      <c r="Y3" s="1"/>
      <c r="Z3" s="1"/>
      <c r="AA3" s="1"/>
    </row>
    <row r="4">
      <c r="A4" s="1"/>
      <c r="B4" s="5" t="s">
        <v>0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</row>
    <row r="5">
      <c r="A5" s="7"/>
      <c r="B5" s="8" t="s">
        <v>1</v>
      </c>
      <c r="C5" s="9" t="s">
        <v>2</v>
      </c>
      <c r="D5" s="10" t="s">
        <v>3</v>
      </c>
      <c r="E5" s="11" t="s">
        <v>4</v>
      </c>
      <c r="F5" s="12" t="s">
        <v>5</v>
      </c>
      <c r="G5" s="13" t="s">
        <v>6</v>
      </c>
      <c r="H5" s="14" t="s">
        <v>7</v>
      </c>
      <c r="I5" s="15" t="s">
        <v>8</v>
      </c>
      <c r="J5" s="13" t="s">
        <v>9</v>
      </c>
      <c r="K5" s="13" t="s">
        <v>10</v>
      </c>
      <c r="L5" s="16" t="s">
        <v>11</v>
      </c>
      <c r="M5" s="16" t="s">
        <v>12</v>
      </c>
      <c r="N5" s="17" t="s">
        <v>13</v>
      </c>
      <c r="O5" s="10" t="s">
        <v>14</v>
      </c>
      <c r="P5" s="10" t="s">
        <v>15</v>
      </c>
      <c r="Q5" s="18" t="s">
        <v>16</v>
      </c>
      <c r="R5" s="12" t="s">
        <v>17</v>
      </c>
      <c r="S5" s="12" t="s">
        <v>18</v>
      </c>
      <c r="T5" s="19" t="s">
        <v>19</v>
      </c>
      <c r="U5" s="20" t="s">
        <v>20</v>
      </c>
      <c r="V5" s="21" t="s">
        <v>21</v>
      </c>
      <c r="W5" s="22" t="s">
        <v>22</v>
      </c>
      <c r="X5" s="18" t="s">
        <v>23</v>
      </c>
      <c r="Y5" s="18" t="s">
        <v>24</v>
      </c>
      <c r="Z5" s="23" t="s">
        <v>25</v>
      </c>
      <c r="AA5" s="23" t="s">
        <v>26</v>
      </c>
    </row>
    <row r="6">
      <c r="A6" s="1"/>
      <c r="B6" s="24" t="s">
        <v>27</v>
      </c>
      <c r="C6" s="25" t="s">
        <v>28</v>
      </c>
      <c r="D6" s="25"/>
      <c r="E6" s="26"/>
      <c r="F6" s="3"/>
      <c r="G6" s="27"/>
      <c r="H6" s="3"/>
      <c r="I6" s="3"/>
      <c r="J6" s="3"/>
      <c r="K6" s="3"/>
      <c r="L6" s="3"/>
      <c r="M6" s="3"/>
      <c r="N6" s="26"/>
      <c r="O6" s="26"/>
      <c r="P6" s="26"/>
      <c r="Q6" s="3"/>
      <c r="R6" s="3"/>
      <c r="S6" s="3"/>
      <c r="T6" s="26"/>
      <c r="U6" s="3"/>
      <c r="V6" s="26"/>
      <c r="W6" s="4"/>
      <c r="X6" s="1"/>
      <c r="Y6" s="1"/>
      <c r="Z6" s="1"/>
      <c r="AA6" s="1"/>
    </row>
    <row r="7">
      <c r="A7" s="1"/>
      <c r="B7" s="1" t="s">
        <v>29</v>
      </c>
      <c r="C7" s="2" t="s">
        <v>30</v>
      </c>
      <c r="D7" s="1" t="s">
        <v>31</v>
      </c>
      <c r="E7" s="3">
        <v>24148.8</v>
      </c>
      <c r="F7" s="28">
        <v>15.0</v>
      </c>
      <c r="G7" s="29">
        <v>5000.0</v>
      </c>
      <c r="H7" s="3"/>
      <c r="I7" s="3"/>
      <c r="J7" s="3"/>
      <c r="K7" s="3"/>
      <c r="L7" s="3"/>
      <c r="M7" s="3"/>
      <c r="N7" s="3"/>
      <c r="O7" s="3"/>
      <c r="P7" s="3">
        <f t="shared" ref="P7:P8" si="1">E7+-N7</f>
        <v>24148.8</v>
      </c>
      <c r="Q7" s="3">
        <v>0.0</v>
      </c>
      <c r="R7" s="3"/>
      <c r="S7" s="3">
        <v>4885.82</v>
      </c>
      <c r="T7" s="3">
        <v>0.07</v>
      </c>
      <c r="U7" s="30">
        <f>ROUND(E7*0.115,2)</f>
        <v>2777.11</v>
      </c>
      <c r="V7" s="3">
        <f t="shared" ref="V7:V8" si="2">SUM(S7:U7)+G7</f>
        <v>12663</v>
      </c>
      <c r="W7" s="31">
        <f t="shared" ref="W7:W8" si="3">P7-V7</f>
        <v>11485.8</v>
      </c>
      <c r="X7" s="32">
        <v>873.13</v>
      </c>
      <c r="Y7" s="3">
        <f>+E7*17.5%+E7*3%</f>
        <v>4950.504</v>
      </c>
      <c r="Z7" s="33">
        <f>ROUND(+E7*2%,2)</f>
        <v>482.98</v>
      </c>
      <c r="AA7" s="34">
        <f t="shared" ref="AA7:AA8" si="4">SUM(X7:Z7)</f>
        <v>6306.614</v>
      </c>
    </row>
    <row r="8">
      <c r="A8" s="1"/>
      <c r="B8" s="1" t="s">
        <v>32</v>
      </c>
      <c r="C8" s="2" t="s">
        <v>33</v>
      </c>
      <c r="D8" s="1" t="s">
        <v>34</v>
      </c>
      <c r="E8" s="3">
        <v>6705.32</v>
      </c>
      <c r="F8" s="28">
        <v>15.0</v>
      </c>
      <c r="G8" s="3"/>
      <c r="H8" s="3"/>
      <c r="I8" s="3"/>
      <c r="J8" s="3"/>
      <c r="K8" s="3"/>
      <c r="L8" s="3"/>
      <c r="M8" s="3"/>
      <c r="N8" s="35"/>
      <c r="O8" s="3"/>
      <c r="P8" s="3">
        <f t="shared" si="1"/>
        <v>6705.32</v>
      </c>
      <c r="Q8" s="3">
        <v>0.0</v>
      </c>
      <c r="R8" s="3"/>
      <c r="S8" s="3">
        <v>721.12</v>
      </c>
      <c r="T8" s="3">
        <v>0.2</v>
      </c>
      <c r="U8" s="30"/>
      <c r="V8" s="3">
        <f t="shared" si="2"/>
        <v>721.32</v>
      </c>
      <c r="W8" s="31">
        <f t="shared" si="3"/>
        <v>5984</v>
      </c>
      <c r="X8" s="32">
        <v>396.83</v>
      </c>
      <c r="Y8" s="3"/>
      <c r="Z8" s="33"/>
      <c r="AA8" s="34">
        <f t="shared" si="4"/>
        <v>396.83</v>
      </c>
    </row>
    <row r="9">
      <c r="A9" s="1"/>
      <c r="B9" s="36" t="s">
        <v>35</v>
      </c>
      <c r="C9" s="37"/>
      <c r="D9" s="38"/>
      <c r="E9" s="39">
        <f>SUM(E7:E8)</f>
        <v>30854.12</v>
      </c>
      <c r="F9" s="39"/>
      <c r="G9" s="39">
        <f>+G8+G7</f>
        <v>5000</v>
      </c>
      <c r="H9" s="39"/>
      <c r="I9" s="39"/>
      <c r="J9" s="39"/>
      <c r="K9" s="39"/>
      <c r="L9" s="39"/>
      <c r="M9" s="39"/>
      <c r="N9" s="39">
        <f t="shared" ref="N9:AA9" si="5">SUM(N7:N8)</f>
        <v>0</v>
      </c>
      <c r="O9" s="39">
        <f t="shared" si="5"/>
        <v>0</v>
      </c>
      <c r="P9" s="39">
        <f t="shared" si="5"/>
        <v>30854.12</v>
      </c>
      <c r="Q9" s="39">
        <f t="shared" si="5"/>
        <v>0</v>
      </c>
      <c r="R9" s="39">
        <f t="shared" si="5"/>
        <v>0</v>
      </c>
      <c r="S9" s="39">
        <f t="shared" si="5"/>
        <v>5606.94</v>
      </c>
      <c r="T9" s="39">
        <f t="shared" si="5"/>
        <v>0.27</v>
      </c>
      <c r="U9" s="39">
        <f t="shared" si="5"/>
        <v>2777.11</v>
      </c>
      <c r="V9" s="39">
        <f t="shared" si="5"/>
        <v>13384.32</v>
      </c>
      <c r="W9" s="39">
        <f t="shared" si="5"/>
        <v>17469.8</v>
      </c>
      <c r="X9" s="39">
        <f t="shared" si="5"/>
        <v>1269.96</v>
      </c>
      <c r="Y9" s="39">
        <f t="shared" si="5"/>
        <v>4950.504</v>
      </c>
      <c r="Z9" s="39">
        <f t="shared" si="5"/>
        <v>482.98</v>
      </c>
      <c r="AA9" s="39">
        <f t="shared" si="5"/>
        <v>6703.444</v>
      </c>
    </row>
    <row r="10">
      <c r="A10" s="1"/>
      <c r="B10" s="1"/>
      <c r="C10" s="2"/>
      <c r="D10" s="1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40"/>
      <c r="X10" s="1"/>
      <c r="Y10" s="1"/>
      <c r="Z10" s="1"/>
      <c r="AA10" s="1"/>
    </row>
    <row r="11">
      <c r="A11" s="1"/>
      <c r="B11" s="24" t="s">
        <v>36</v>
      </c>
      <c r="C11" s="37" t="s">
        <v>37</v>
      </c>
      <c r="D11" s="1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40"/>
      <c r="X11" s="1"/>
      <c r="Y11" s="1"/>
      <c r="Z11" s="1"/>
      <c r="AA11" s="1"/>
    </row>
    <row r="12">
      <c r="A12" s="1"/>
      <c r="B12" s="1" t="s">
        <v>38</v>
      </c>
      <c r="C12" s="2" t="s">
        <v>39</v>
      </c>
      <c r="D12" s="1" t="s">
        <v>40</v>
      </c>
      <c r="E12" s="3">
        <v>13520.0</v>
      </c>
      <c r="F12" s="28">
        <v>15.0</v>
      </c>
      <c r="G12" s="3"/>
      <c r="H12" s="3"/>
      <c r="I12" s="3"/>
      <c r="J12" s="3"/>
      <c r="K12" s="3"/>
      <c r="L12" s="3"/>
      <c r="M12" s="3"/>
      <c r="N12" s="3"/>
      <c r="O12" s="3"/>
      <c r="P12" s="3">
        <f t="shared" ref="P12:P21" si="6">E12+-N12</f>
        <v>13520</v>
      </c>
      <c r="Q12" s="3">
        <v>0.0</v>
      </c>
      <c r="R12" s="3"/>
      <c r="S12" s="3">
        <v>2181.19</v>
      </c>
      <c r="T12" s="3">
        <v>0.01</v>
      </c>
      <c r="U12" s="30">
        <f t="shared" ref="U12:U18" si="7">ROUND(E12*0.115,2)</f>
        <v>1554.8</v>
      </c>
      <c r="V12" s="3">
        <f t="shared" ref="V12:V21" si="8">SUM(S12:U12)+G12</f>
        <v>3736</v>
      </c>
      <c r="W12" s="31">
        <f t="shared" ref="W12:W21" si="9">P12-V12</f>
        <v>9784</v>
      </c>
      <c r="X12" s="32">
        <v>582.91</v>
      </c>
      <c r="Y12" s="3">
        <f t="shared" ref="Y12:Y18" si="10">ROUND(+E12*17.5%,2)+ROUND(E12*3%,2)</f>
        <v>2771.6</v>
      </c>
      <c r="Z12" s="33">
        <f t="shared" ref="Z12:Z18" si="11">ROUND(+E12*2%,2)</f>
        <v>270.4</v>
      </c>
      <c r="AA12" s="34">
        <f t="shared" ref="AA12:AA21" si="12">SUM(X12:Z12)</f>
        <v>3624.91</v>
      </c>
    </row>
    <row r="13">
      <c r="A13" s="1"/>
      <c r="B13" s="1" t="s">
        <v>41</v>
      </c>
      <c r="C13" s="2" t="s">
        <v>42</v>
      </c>
      <c r="D13" s="1" t="s">
        <v>43</v>
      </c>
      <c r="E13" s="3">
        <v>7513.82</v>
      </c>
      <c r="F13" s="28">
        <v>15.0</v>
      </c>
      <c r="G13" s="3"/>
      <c r="H13" s="3"/>
      <c r="I13" s="3"/>
      <c r="J13" s="3"/>
      <c r="K13" s="3"/>
      <c r="L13" s="3"/>
      <c r="M13" s="3"/>
      <c r="N13" s="35"/>
      <c r="O13" s="3"/>
      <c r="P13" s="3">
        <f t="shared" si="6"/>
        <v>7513.82</v>
      </c>
      <c r="Q13" s="3">
        <v>0.0</v>
      </c>
      <c r="R13" s="3"/>
      <c r="S13" s="3">
        <v>893.85</v>
      </c>
      <c r="T13" s="3">
        <v>0.08</v>
      </c>
      <c r="U13" s="30">
        <f t="shared" si="7"/>
        <v>864.09</v>
      </c>
      <c r="V13" s="3">
        <f t="shared" si="8"/>
        <v>1758.02</v>
      </c>
      <c r="W13" s="31">
        <f t="shared" si="9"/>
        <v>5755.8</v>
      </c>
      <c r="X13" s="32">
        <v>418.9</v>
      </c>
      <c r="Y13" s="3">
        <f t="shared" si="10"/>
        <v>1540.33</v>
      </c>
      <c r="Z13" s="33">
        <f t="shared" si="11"/>
        <v>150.28</v>
      </c>
      <c r="AA13" s="34">
        <f t="shared" si="12"/>
        <v>2109.51</v>
      </c>
    </row>
    <row r="14">
      <c r="A14" s="1"/>
      <c r="B14" s="1" t="s">
        <v>44</v>
      </c>
      <c r="C14" s="2" t="s">
        <v>45</v>
      </c>
      <c r="D14" s="1" t="s">
        <v>46</v>
      </c>
      <c r="E14" s="3">
        <v>7513.82</v>
      </c>
      <c r="F14" s="28">
        <v>15.0</v>
      </c>
      <c r="G14" s="3"/>
      <c r="H14" s="3"/>
      <c r="I14" s="3"/>
      <c r="J14" s="3"/>
      <c r="K14" s="3"/>
      <c r="L14" s="3"/>
      <c r="M14" s="3"/>
      <c r="N14" s="35"/>
      <c r="O14" s="3"/>
      <c r="P14" s="3">
        <f t="shared" si="6"/>
        <v>7513.82</v>
      </c>
      <c r="Q14" s="3">
        <v>0.0</v>
      </c>
      <c r="R14" s="3"/>
      <c r="S14" s="3">
        <v>893.85</v>
      </c>
      <c r="T14" s="3">
        <v>-0.12</v>
      </c>
      <c r="U14" s="30">
        <f t="shared" si="7"/>
        <v>864.09</v>
      </c>
      <c r="V14" s="3">
        <f t="shared" si="8"/>
        <v>1757.82</v>
      </c>
      <c r="W14" s="31">
        <f t="shared" si="9"/>
        <v>5756</v>
      </c>
      <c r="X14" s="32">
        <v>418.9</v>
      </c>
      <c r="Y14" s="3">
        <f t="shared" si="10"/>
        <v>1540.33</v>
      </c>
      <c r="Z14" s="33">
        <f t="shared" si="11"/>
        <v>150.28</v>
      </c>
      <c r="AA14" s="34">
        <f t="shared" si="12"/>
        <v>2109.51</v>
      </c>
    </row>
    <row r="15">
      <c r="A15" s="1"/>
      <c r="B15" s="1" t="s">
        <v>47</v>
      </c>
      <c r="C15" s="2" t="s">
        <v>48</v>
      </c>
      <c r="D15" s="1" t="s">
        <v>49</v>
      </c>
      <c r="E15" s="3">
        <v>7989.28</v>
      </c>
      <c r="F15" s="28">
        <v>15.0</v>
      </c>
      <c r="G15" s="3"/>
      <c r="H15" s="3"/>
      <c r="I15" s="3"/>
      <c r="J15" s="3"/>
      <c r="K15" s="3"/>
      <c r="L15" s="3"/>
      <c r="M15" s="3"/>
      <c r="N15" s="35"/>
      <c r="O15" s="3"/>
      <c r="P15" s="3">
        <f t="shared" si="6"/>
        <v>7989.28</v>
      </c>
      <c r="Q15" s="3">
        <v>0.0</v>
      </c>
      <c r="R15" s="3"/>
      <c r="S15" s="3">
        <v>995.41</v>
      </c>
      <c r="T15" s="3">
        <v>-0.1</v>
      </c>
      <c r="U15" s="30">
        <f t="shared" si="7"/>
        <v>918.77</v>
      </c>
      <c r="V15" s="3">
        <f t="shared" si="8"/>
        <v>1914.08</v>
      </c>
      <c r="W15" s="31">
        <f t="shared" si="9"/>
        <v>6075.2</v>
      </c>
      <c r="X15" s="32">
        <v>431.89</v>
      </c>
      <c r="Y15" s="3">
        <f t="shared" si="10"/>
        <v>1637.8</v>
      </c>
      <c r="Z15" s="33">
        <f t="shared" si="11"/>
        <v>159.79</v>
      </c>
      <c r="AA15" s="34">
        <f t="shared" si="12"/>
        <v>2229.48</v>
      </c>
    </row>
    <row r="16">
      <c r="A16" s="1"/>
      <c r="B16" s="1" t="s">
        <v>50</v>
      </c>
      <c r="C16" s="2" t="s">
        <v>51</v>
      </c>
      <c r="D16" s="1" t="s">
        <v>52</v>
      </c>
      <c r="E16" s="3">
        <v>5467.23</v>
      </c>
      <c r="F16" s="28">
        <v>15.0</v>
      </c>
      <c r="G16" s="29">
        <v>2640.0</v>
      </c>
      <c r="H16" s="3"/>
      <c r="I16" s="3"/>
      <c r="J16" s="3"/>
      <c r="K16" s="3"/>
      <c r="L16" s="3"/>
      <c r="M16" s="3"/>
      <c r="N16" s="35"/>
      <c r="O16" s="3"/>
      <c r="P16" s="3">
        <f t="shared" si="6"/>
        <v>5467.23</v>
      </c>
      <c r="Q16" s="3">
        <v>0.0</v>
      </c>
      <c r="R16" s="3"/>
      <c r="S16" s="3">
        <v>496.67</v>
      </c>
      <c r="T16" s="3">
        <v>0.03</v>
      </c>
      <c r="U16" s="30">
        <f t="shared" si="7"/>
        <v>628.73</v>
      </c>
      <c r="V16" s="3">
        <f t="shared" si="8"/>
        <v>3765.43</v>
      </c>
      <c r="W16" s="31">
        <f t="shared" si="9"/>
        <v>1701.8</v>
      </c>
      <c r="X16" s="32">
        <v>363.03</v>
      </c>
      <c r="Y16" s="3">
        <f t="shared" si="10"/>
        <v>1120.79</v>
      </c>
      <c r="Z16" s="33">
        <f t="shared" si="11"/>
        <v>109.34</v>
      </c>
      <c r="AA16" s="34">
        <f t="shared" si="12"/>
        <v>1593.16</v>
      </c>
    </row>
    <row r="17">
      <c r="A17" s="1"/>
      <c r="B17" s="1" t="s">
        <v>53</v>
      </c>
      <c r="C17" s="2" t="s">
        <v>54</v>
      </c>
      <c r="D17" s="1" t="s">
        <v>55</v>
      </c>
      <c r="E17" s="3">
        <v>4844.53</v>
      </c>
      <c r="F17" s="28">
        <v>15.0</v>
      </c>
      <c r="G17" s="29">
        <v>2422.52</v>
      </c>
      <c r="H17" s="3"/>
      <c r="I17" s="3"/>
      <c r="J17" s="3"/>
      <c r="K17" s="3"/>
      <c r="L17" s="3"/>
      <c r="M17" s="3"/>
      <c r="N17" s="35"/>
      <c r="O17" s="3"/>
      <c r="P17" s="3">
        <f t="shared" si="6"/>
        <v>4844.53</v>
      </c>
      <c r="Q17" s="3"/>
      <c r="R17" s="3"/>
      <c r="S17" s="3">
        <v>397.02</v>
      </c>
      <c r="T17" s="3">
        <v>0.27</v>
      </c>
      <c r="U17" s="30">
        <f t="shared" si="7"/>
        <v>557.12</v>
      </c>
      <c r="V17" s="3">
        <f t="shared" si="8"/>
        <v>3376.93</v>
      </c>
      <c r="W17" s="31">
        <f t="shared" si="9"/>
        <v>1467.6</v>
      </c>
      <c r="X17" s="32">
        <v>346.02</v>
      </c>
      <c r="Y17" s="3">
        <f t="shared" si="10"/>
        <v>993.13</v>
      </c>
      <c r="Z17" s="33">
        <f t="shared" si="11"/>
        <v>96.89</v>
      </c>
      <c r="AA17" s="34">
        <f t="shared" si="12"/>
        <v>1436.04</v>
      </c>
    </row>
    <row r="18">
      <c r="A18" s="1"/>
      <c r="B18" s="1" t="s">
        <v>56</v>
      </c>
      <c r="C18" s="2" t="s">
        <v>57</v>
      </c>
      <c r="D18" s="1" t="s">
        <v>58</v>
      </c>
      <c r="E18" s="3">
        <v>5467.23</v>
      </c>
      <c r="F18" s="28">
        <v>15.0</v>
      </c>
      <c r="G18" s="29">
        <v>2655.36</v>
      </c>
      <c r="H18" s="35"/>
      <c r="I18" s="35"/>
      <c r="J18" s="35"/>
      <c r="K18" s="35"/>
      <c r="L18" s="35"/>
      <c r="M18" s="35"/>
      <c r="N18" s="35"/>
      <c r="O18" s="3"/>
      <c r="P18" s="3">
        <f t="shared" si="6"/>
        <v>5467.23</v>
      </c>
      <c r="Q18" s="3"/>
      <c r="R18" s="3"/>
      <c r="S18" s="3">
        <v>496.67</v>
      </c>
      <c r="T18" s="3">
        <v>0.07</v>
      </c>
      <c r="U18" s="30">
        <f t="shared" si="7"/>
        <v>628.73</v>
      </c>
      <c r="V18" s="3">
        <f t="shared" si="8"/>
        <v>3780.83</v>
      </c>
      <c r="W18" s="31">
        <f t="shared" si="9"/>
        <v>1686.4</v>
      </c>
      <c r="X18" s="32">
        <v>363.03</v>
      </c>
      <c r="Y18" s="3">
        <f t="shared" si="10"/>
        <v>1120.79</v>
      </c>
      <c r="Z18" s="33">
        <f t="shared" si="11"/>
        <v>109.34</v>
      </c>
      <c r="AA18" s="34">
        <f t="shared" si="12"/>
        <v>1593.16</v>
      </c>
    </row>
    <row r="19">
      <c r="A19" s="1"/>
      <c r="B19" s="41" t="s">
        <v>59</v>
      </c>
      <c r="C19" s="2" t="s">
        <v>60</v>
      </c>
      <c r="D19" s="41" t="s">
        <v>61</v>
      </c>
      <c r="E19" s="3">
        <v>5278.8</v>
      </c>
      <c r="F19" s="28">
        <v>15.0</v>
      </c>
      <c r="G19" s="3"/>
      <c r="H19" s="35"/>
      <c r="I19" s="35"/>
      <c r="J19" s="35"/>
      <c r="K19" s="35"/>
      <c r="L19" s="35"/>
      <c r="M19" s="35"/>
      <c r="N19" s="35"/>
      <c r="O19" s="3"/>
      <c r="P19" s="3">
        <f t="shared" si="6"/>
        <v>5278.8</v>
      </c>
      <c r="Q19" s="3"/>
      <c r="R19" s="3"/>
      <c r="S19" s="3">
        <v>466.53</v>
      </c>
      <c r="T19" s="3">
        <v>0.07</v>
      </c>
      <c r="U19" s="30"/>
      <c r="V19" s="3">
        <f t="shared" si="8"/>
        <v>466.6</v>
      </c>
      <c r="W19" s="31">
        <f t="shared" si="9"/>
        <v>4812.2</v>
      </c>
      <c r="X19" s="32">
        <v>357.88</v>
      </c>
      <c r="Y19" s="3"/>
      <c r="Z19" s="33"/>
      <c r="AA19" s="34">
        <f t="shared" si="12"/>
        <v>357.88</v>
      </c>
    </row>
    <row r="20">
      <c r="A20" s="1"/>
      <c r="B20" s="41" t="s">
        <v>62</v>
      </c>
      <c r="C20" s="2" t="s">
        <v>63</v>
      </c>
      <c r="D20" s="41" t="s">
        <v>55</v>
      </c>
      <c r="E20" s="3">
        <v>4844.53</v>
      </c>
      <c r="F20" s="28">
        <v>15.0</v>
      </c>
      <c r="G20" s="29">
        <v>1559.0</v>
      </c>
      <c r="H20" s="3"/>
      <c r="I20" s="3"/>
      <c r="J20" s="3"/>
      <c r="K20" s="3"/>
      <c r="L20" s="3"/>
      <c r="M20" s="3"/>
      <c r="N20" s="35"/>
      <c r="O20" s="3"/>
      <c r="P20" s="3">
        <f t="shared" si="6"/>
        <v>4844.53</v>
      </c>
      <c r="Q20" s="3"/>
      <c r="R20" s="3"/>
      <c r="S20" s="3">
        <v>397.02</v>
      </c>
      <c r="T20" s="3">
        <v>0.19</v>
      </c>
      <c r="U20" s="30">
        <f t="shared" ref="U20:U21" si="13">ROUND(E20*0.115,2)</f>
        <v>557.12</v>
      </c>
      <c r="V20" s="3">
        <f t="shared" si="8"/>
        <v>2513.33</v>
      </c>
      <c r="W20" s="31">
        <f t="shared" si="9"/>
        <v>2331.2</v>
      </c>
      <c r="X20" s="32">
        <v>346.02</v>
      </c>
      <c r="Y20" s="3">
        <f t="shared" ref="Y20:Y21" si="14">ROUND(+E20*17.5%,2)+ROUND(E20*3%,2)</f>
        <v>993.13</v>
      </c>
      <c r="Z20" s="33">
        <f t="shared" ref="Z20:Z21" si="15">ROUND(+E20*2%,2)</f>
        <v>96.89</v>
      </c>
      <c r="AA20" s="34">
        <f t="shared" si="12"/>
        <v>1436.04</v>
      </c>
    </row>
    <row r="21" ht="15.75" customHeight="1">
      <c r="A21" s="1"/>
      <c r="B21" s="41" t="s">
        <v>64</v>
      </c>
      <c r="C21" s="2" t="s">
        <v>65</v>
      </c>
      <c r="D21" s="41" t="s">
        <v>66</v>
      </c>
      <c r="E21" s="3">
        <v>5467.23</v>
      </c>
      <c r="F21" s="28">
        <v>15.0</v>
      </c>
      <c r="G21" s="29">
        <v>703.24</v>
      </c>
      <c r="H21" s="3"/>
      <c r="I21" s="3"/>
      <c r="J21" s="3"/>
      <c r="K21" s="3"/>
      <c r="L21" s="3"/>
      <c r="M21" s="3"/>
      <c r="N21" s="35"/>
      <c r="O21" s="3"/>
      <c r="P21" s="3">
        <f t="shared" si="6"/>
        <v>5467.23</v>
      </c>
      <c r="Q21" s="3"/>
      <c r="R21" s="3"/>
      <c r="S21" s="3">
        <v>496.67</v>
      </c>
      <c r="T21" s="3">
        <v>0.19</v>
      </c>
      <c r="U21" s="30">
        <f t="shared" si="13"/>
        <v>628.73</v>
      </c>
      <c r="V21" s="3">
        <f t="shared" si="8"/>
        <v>1828.83</v>
      </c>
      <c r="W21" s="31">
        <f t="shared" si="9"/>
        <v>3638.4</v>
      </c>
      <c r="X21" s="32">
        <v>363.03</v>
      </c>
      <c r="Y21" s="3">
        <f t="shared" si="14"/>
        <v>1120.79</v>
      </c>
      <c r="Z21" s="33">
        <f t="shared" si="15"/>
        <v>109.34</v>
      </c>
      <c r="AA21" s="34">
        <f t="shared" si="12"/>
        <v>1593.16</v>
      </c>
    </row>
    <row r="22" ht="15.75" customHeight="1">
      <c r="A22" s="1"/>
      <c r="B22" s="24" t="s">
        <v>35</v>
      </c>
      <c r="C22" s="37"/>
      <c r="D22" s="38"/>
      <c r="E22" s="39">
        <f>SUM(E12:E21)</f>
        <v>67906.47</v>
      </c>
      <c r="F22" s="39"/>
      <c r="G22" s="39">
        <f>SUM(G12:G21)</f>
        <v>9980.12</v>
      </c>
      <c r="H22" s="39">
        <f>+H19+H17+H16+H12+H13+H14+H18</f>
        <v>0</v>
      </c>
      <c r="I22" s="39"/>
      <c r="J22" s="39"/>
      <c r="K22" s="39"/>
      <c r="L22" s="39"/>
      <c r="M22" s="39"/>
      <c r="N22" s="39">
        <f t="shared" ref="N22:P22" si="16">SUM(N12:N21)</f>
        <v>0</v>
      </c>
      <c r="O22" s="39">
        <f t="shared" si="16"/>
        <v>0</v>
      </c>
      <c r="P22" s="39">
        <f t="shared" si="16"/>
        <v>67906.47</v>
      </c>
      <c r="Q22" s="39">
        <f t="shared" ref="Q22:R22" si="17">SUM(Q12:S21)</f>
        <v>7714.88</v>
      </c>
      <c r="R22" s="39">
        <f t="shared" si="17"/>
        <v>7715.57</v>
      </c>
      <c r="S22" s="39">
        <f t="shared" ref="S22:AA22" si="18">SUM(S12:S21)</f>
        <v>7714.88</v>
      </c>
      <c r="T22" s="39">
        <f t="shared" si="18"/>
        <v>0.69</v>
      </c>
      <c r="U22" s="39">
        <f t="shared" si="18"/>
        <v>7202.18</v>
      </c>
      <c r="V22" s="39">
        <f t="shared" si="18"/>
        <v>24897.87</v>
      </c>
      <c r="W22" s="39">
        <f t="shared" si="18"/>
        <v>43008.6</v>
      </c>
      <c r="X22" s="39">
        <f t="shared" si="18"/>
        <v>3991.61</v>
      </c>
      <c r="Y22" s="39">
        <f t="shared" si="18"/>
        <v>12838.69</v>
      </c>
      <c r="Z22" s="39">
        <f t="shared" si="18"/>
        <v>1252.55</v>
      </c>
      <c r="AA22" s="39">
        <f t="shared" si="18"/>
        <v>18082.85</v>
      </c>
    </row>
    <row r="23" ht="15.75" customHeight="1">
      <c r="A23" s="1"/>
      <c r="B23" s="24"/>
      <c r="C23" s="2"/>
      <c r="D23" s="1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40"/>
      <c r="X23" s="1"/>
      <c r="Y23" s="1"/>
      <c r="Z23" s="1"/>
      <c r="AA23" s="1"/>
    </row>
    <row r="24" ht="15.75" customHeight="1">
      <c r="A24" s="1"/>
      <c r="B24" s="24" t="s">
        <v>67</v>
      </c>
      <c r="C24" s="37" t="s">
        <v>68</v>
      </c>
      <c r="D24" s="1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40"/>
      <c r="X24" s="1"/>
      <c r="Y24" s="1"/>
      <c r="Z24" s="1"/>
      <c r="AA24" s="1"/>
    </row>
    <row r="25" ht="15.75" customHeight="1">
      <c r="A25" s="1"/>
      <c r="B25" s="1" t="s">
        <v>69</v>
      </c>
      <c r="C25" s="2" t="s">
        <v>70</v>
      </c>
      <c r="D25" s="41" t="s">
        <v>71</v>
      </c>
      <c r="E25" s="3">
        <v>7782.06</v>
      </c>
      <c r="F25" s="28">
        <v>15.0</v>
      </c>
      <c r="G25" s="3"/>
      <c r="H25" s="3"/>
      <c r="I25" s="3"/>
      <c r="J25" s="3"/>
      <c r="K25" s="3"/>
      <c r="L25" s="3"/>
      <c r="M25" s="3"/>
      <c r="N25" s="35"/>
      <c r="O25" s="3"/>
      <c r="P25" s="3">
        <f t="shared" ref="P25:P28" si="19">E25+-N25</f>
        <v>7782.06</v>
      </c>
      <c r="Q25" s="3">
        <v>0.0</v>
      </c>
      <c r="R25" s="3"/>
      <c r="S25" s="3">
        <v>951.13</v>
      </c>
      <c r="T25" s="3">
        <v>-0.01</v>
      </c>
      <c r="U25" s="30">
        <f t="shared" ref="U25:U28" si="20">ROUND(E25*0.115,2)</f>
        <v>894.94</v>
      </c>
      <c r="V25" s="3">
        <f t="shared" ref="V25:V28" si="21">SUM(S25:U25)+G25</f>
        <v>1846.06</v>
      </c>
      <c r="W25" s="31">
        <f t="shared" ref="W25:W28" si="22">P25-V25</f>
        <v>5936</v>
      </c>
      <c r="X25" s="32">
        <v>426.23</v>
      </c>
      <c r="Y25" s="3">
        <f t="shared" ref="Y25:Y28" si="23">ROUND(+E25*17.5%,2)+ROUND(E25*3%,2)</f>
        <v>1595.32</v>
      </c>
      <c r="Z25" s="33">
        <f t="shared" ref="Z25:Z28" si="24">ROUND(+E25*2%,2)</f>
        <v>155.64</v>
      </c>
      <c r="AA25" s="34">
        <f t="shared" ref="AA25:AA28" si="25">SUM(X25:Z25)</f>
        <v>2177.19</v>
      </c>
    </row>
    <row r="26" ht="15.75" customHeight="1">
      <c r="A26" s="1"/>
      <c r="B26" s="1" t="s">
        <v>72</v>
      </c>
      <c r="C26" s="2" t="s">
        <v>73</v>
      </c>
      <c r="D26" s="41" t="s">
        <v>74</v>
      </c>
      <c r="E26" s="3">
        <v>7782.06</v>
      </c>
      <c r="F26" s="28">
        <v>15.0</v>
      </c>
      <c r="G26" s="3"/>
      <c r="H26" s="3"/>
      <c r="I26" s="3"/>
      <c r="J26" s="3"/>
      <c r="K26" s="3"/>
      <c r="L26" s="3"/>
      <c r="M26" s="3"/>
      <c r="N26" s="35"/>
      <c r="O26" s="3"/>
      <c r="P26" s="3">
        <f t="shared" si="19"/>
        <v>7782.06</v>
      </c>
      <c r="Q26" s="3">
        <v>0.0</v>
      </c>
      <c r="R26" s="3"/>
      <c r="S26" s="3">
        <v>951.13</v>
      </c>
      <c r="T26" s="3">
        <v>-0.01</v>
      </c>
      <c r="U26" s="30">
        <f t="shared" si="20"/>
        <v>894.94</v>
      </c>
      <c r="V26" s="3">
        <f t="shared" si="21"/>
        <v>1846.06</v>
      </c>
      <c r="W26" s="31">
        <f t="shared" si="22"/>
        <v>5936</v>
      </c>
      <c r="X26" s="32">
        <v>426.23</v>
      </c>
      <c r="Y26" s="3">
        <f t="shared" si="23"/>
        <v>1595.32</v>
      </c>
      <c r="Z26" s="33">
        <f t="shared" si="24"/>
        <v>155.64</v>
      </c>
      <c r="AA26" s="34">
        <f t="shared" si="25"/>
        <v>2177.19</v>
      </c>
    </row>
    <row r="27" ht="15.75" customHeight="1">
      <c r="A27" s="1"/>
      <c r="B27" s="1" t="s">
        <v>75</v>
      </c>
      <c r="C27" s="2" t="s">
        <v>76</v>
      </c>
      <c r="D27" s="1" t="s">
        <v>77</v>
      </c>
      <c r="E27" s="3">
        <v>7782.06</v>
      </c>
      <c r="F27" s="28">
        <v>15.0</v>
      </c>
      <c r="G27" s="29">
        <v>3336.0</v>
      </c>
      <c r="H27" s="3"/>
      <c r="I27" s="3"/>
      <c r="J27" s="3"/>
      <c r="K27" s="3"/>
      <c r="L27" s="3"/>
      <c r="M27" s="3"/>
      <c r="N27" s="35"/>
      <c r="O27" s="3"/>
      <c r="P27" s="3">
        <f t="shared" si="19"/>
        <v>7782.06</v>
      </c>
      <c r="Q27" s="3">
        <v>0.0</v>
      </c>
      <c r="R27" s="3"/>
      <c r="S27" s="3">
        <v>951.13</v>
      </c>
      <c r="T27" s="3">
        <v>-0.01</v>
      </c>
      <c r="U27" s="30">
        <f t="shared" si="20"/>
        <v>894.94</v>
      </c>
      <c r="V27" s="3">
        <f t="shared" si="21"/>
        <v>5182.06</v>
      </c>
      <c r="W27" s="31">
        <f t="shared" si="22"/>
        <v>2600</v>
      </c>
      <c r="X27" s="32">
        <v>426.23</v>
      </c>
      <c r="Y27" s="3">
        <f t="shared" si="23"/>
        <v>1595.32</v>
      </c>
      <c r="Z27" s="33">
        <f t="shared" si="24"/>
        <v>155.64</v>
      </c>
      <c r="AA27" s="34">
        <f t="shared" si="25"/>
        <v>2177.19</v>
      </c>
    </row>
    <row r="28" ht="15.75" customHeight="1">
      <c r="A28" s="1"/>
      <c r="B28" s="1" t="s">
        <v>78</v>
      </c>
      <c r="C28" s="2" t="s">
        <v>79</v>
      </c>
      <c r="D28" s="41" t="s">
        <v>74</v>
      </c>
      <c r="E28" s="3">
        <v>7782.06</v>
      </c>
      <c r="F28" s="28">
        <v>15.0</v>
      </c>
      <c r="G28" s="29">
        <v>1191.0</v>
      </c>
      <c r="H28" s="35"/>
      <c r="I28" s="35"/>
      <c r="J28" s="35"/>
      <c r="K28" s="35"/>
      <c r="L28" s="35"/>
      <c r="M28" s="35"/>
      <c r="N28" s="35"/>
      <c r="O28" s="3"/>
      <c r="P28" s="3">
        <f t="shared" si="19"/>
        <v>7782.06</v>
      </c>
      <c r="Q28" s="3"/>
      <c r="R28" s="3"/>
      <c r="S28" s="3">
        <v>951.13</v>
      </c>
      <c r="T28" s="3">
        <v>-0.01</v>
      </c>
      <c r="U28" s="30">
        <f t="shared" si="20"/>
        <v>894.94</v>
      </c>
      <c r="V28" s="3">
        <f t="shared" si="21"/>
        <v>3037.06</v>
      </c>
      <c r="W28" s="31">
        <f t="shared" si="22"/>
        <v>4745</v>
      </c>
      <c r="X28" s="32">
        <v>426.23</v>
      </c>
      <c r="Y28" s="3">
        <f t="shared" si="23"/>
        <v>1595.32</v>
      </c>
      <c r="Z28" s="33">
        <f t="shared" si="24"/>
        <v>155.64</v>
      </c>
      <c r="AA28" s="34">
        <f t="shared" si="25"/>
        <v>2177.19</v>
      </c>
    </row>
    <row r="29" ht="15.75" customHeight="1">
      <c r="A29" s="1"/>
      <c r="B29" s="24" t="s">
        <v>35</v>
      </c>
      <c r="C29" s="37"/>
      <c r="D29" s="38"/>
      <c r="E29" s="39">
        <f>SUM(E25:E28)</f>
        <v>31128.24</v>
      </c>
      <c r="F29" s="39"/>
      <c r="G29" s="39">
        <f>+G28+G27+G25+G26</f>
        <v>4527</v>
      </c>
      <c r="H29" s="39"/>
      <c r="I29" s="39"/>
      <c r="J29" s="39"/>
      <c r="K29" s="39"/>
      <c r="L29" s="39"/>
      <c r="M29" s="39"/>
      <c r="N29" s="39">
        <f t="shared" ref="N29:P29" si="26">SUM(N25:N28)</f>
        <v>0</v>
      </c>
      <c r="O29" s="39">
        <f t="shared" si="26"/>
        <v>0</v>
      </c>
      <c r="P29" s="39">
        <f t="shared" si="26"/>
        <v>31128.24</v>
      </c>
      <c r="Q29" s="39">
        <f t="shared" ref="Q29:R29" si="27">SUM(Q25:Q27)</f>
        <v>0</v>
      </c>
      <c r="R29" s="39">
        <f t="shared" si="27"/>
        <v>0</v>
      </c>
      <c r="S29" s="39">
        <f t="shared" ref="S29:AA29" si="28">SUM(S25:S28)</f>
        <v>3804.52</v>
      </c>
      <c r="T29" s="39">
        <f t="shared" si="28"/>
        <v>-0.04</v>
      </c>
      <c r="U29" s="39">
        <f t="shared" si="28"/>
        <v>3579.76</v>
      </c>
      <c r="V29" s="39">
        <f t="shared" si="28"/>
        <v>11911.24</v>
      </c>
      <c r="W29" s="39">
        <f t="shared" si="28"/>
        <v>19217</v>
      </c>
      <c r="X29" s="39">
        <f t="shared" si="28"/>
        <v>1704.92</v>
      </c>
      <c r="Y29" s="39">
        <f t="shared" si="28"/>
        <v>6381.28</v>
      </c>
      <c r="Z29" s="39">
        <f t="shared" si="28"/>
        <v>622.56</v>
      </c>
      <c r="AA29" s="39">
        <f t="shared" si="28"/>
        <v>8708.76</v>
      </c>
    </row>
    <row r="30" ht="15.75" customHeight="1">
      <c r="A30" s="1"/>
      <c r="B30" s="1"/>
      <c r="C30" s="2"/>
      <c r="D30" s="1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40"/>
      <c r="X30" s="1"/>
      <c r="Y30" s="1"/>
      <c r="Z30" s="1"/>
      <c r="AA30" s="1"/>
    </row>
    <row r="31" ht="15.75" customHeight="1">
      <c r="A31" s="1"/>
      <c r="B31" s="24" t="s">
        <v>80</v>
      </c>
      <c r="C31" s="37" t="s">
        <v>81</v>
      </c>
      <c r="D31" s="1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40"/>
      <c r="X31" s="1"/>
      <c r="Y31" s="1"/>
      <c r="Z31" s="1"/>
      <c r="AA31" s="1"/>
    </row>
    <row r="32" ht="15.75" customHeight="1">
      <c r="A32" s="1"/>
      <c r="B32" s="1" t="s">
        <v>82</v>
      </c>
      <c r="C32" s="2"/>
      <c r="D32" s="41" t="s">
        <v>83</v>
      </c>
      <c r="E32" s="3"/>
      <c r="F32" s="28"/>
      <c r="G32" s="3"/>
      <c r="H32" s="3"/>
      <c r="I32" s="3"/>
      <c r="J32" s="3"/>
      <c r="K32" s="3"/>
      <c r="L32" s="3"/>
      <c r="M32" s="3"/>
      <c r="N32" s="35"/>
      <c r="O32" s="3"/>
      <c r="P32" s="3"/>
      <c r="Q32" s="3"/>
      <c r="R32" s="3"/>
      <c r="S32" s="3"/>
      <c r="T32" s="3"/>
      <c r="U32" s="42"/>
      <c r="V32" s="3"/>
      <c r="W32" s="43"/>
      <c r="X32" s="32"/>
      <c r="Y32" s="32"/>
      <c r="Z32" s="33"/>
      <c r="AA32" s="34"/>
    </row>
    <row r="33" ht="15.75" customHeight="1">
      <c r="A33" s="1"/>
      <c r="B33" s="41" t="s">
        <v>82</v>
      </c>
      <c r="C33" s="2" t="s">
        <v>84</v>
      </c>
      <c r="D33" s="41" t="s">
        <v>85</v>
      </c>
      <c r="E33" s="3">
        <v>7782.06</v>
      </c>
      <c r="F33" s="28">
        <v>15.0</v>
      </c>
      <c r="G33" s="3"/>
      <c r="H33" s="3"/>
      <c r="I33" s="3"/>
      <c r="J33" s="3"/>
      <c r="K33" s="3"/>
      <c r="L33" s="3"/>
      <c r="M33" s="3"/>
      <c r="N33" s="35"/>
      <c r="O33" s="3"/>
      <c r="P33" s="3">
        <f t="shared" ref="P33:P49" si="29">E33+-N33</f>
        <v>7782.06</v>
      </c>
      <c r="Q33" s="3"/>
      <c r="R33" s="3"/>
      <c r="S33" s="3">
        <v>951.13</v>
      </c>
      <c r="T33" s="3">
        <v>-0.01</v>
      </c>
      <c r="U33" s="42">
        <v>894.94</v>
      </c>
      <c r="V33" s="3">
        <f t="shared" ref="V33:V35" si="30">SUM(S33:U33)+G33</f>
        <v>1846.06</v>
      </c>
      <c r="W33" s="31">
        <f t="shared" ref="W33:W49" si="31">P33-V33</f>
        <v>5936</v>
      </c>
      <c r="X33" s="32">
        <v>426.23</v>
      </c>
      <c r="Y33" s="3">
        <f t="shared" ref="Y33:Y49" si="32">ROUND(+E33*17.5%,2)+ROUND(E33*3%,2)</f>
        <v>1595.32</v>
      </c>
      <c r="Z33" s="33">
        <f t="shared" ref="Z33:Z49" si="33">ROUND(+E33*2%,2)</f>
        <v>155.64</v>
      </c>
      <c r="AA33" s="34">
        <f t="shared" ref="AA33:AA49" si="34">SUM(X33:Z33)</f>
        <v>2177.19</v>
      </c>
    </row>
    <row r="34" ht="15.75" customHeight="1">
      <c r="A34" s="1"/>
      <c r="B34" s="1" t="s">
        <v>86</v>
      </c>
      <c r="C34" s="2" t="s">
        <v>87</v>
      </c>
      <c r="D34" s="41" t="s">
        <v>85</v>
      </c>
      <c r="E34" s="3">
        <v>7782.06</v>
      </c>
      <c r="F34" s="28">
        <v>15.0</v>
      </c>
      <c r="G34" s="3"/>
      <c r="H34" s="3"/>
      <c r="I34" s="3"/>
      <c r="J34" s="3"/>
      <c r="K34" s="3"/>
      <c r="L34" s="3"/>
      <c r="M34" s="3"/>
      <c r="N34" s="35"/>
      <c r="O34" s="3"/>
      <c r="P34" s="3">
        <f t="shared" si="29"/>
        <v>7782.06</v>
      </c>
      <c r="Q34" s="3"/>
      <c r="R34" s="3"/>
      <c r="S34" s="3">
        <v>951.13</v>
      </c>
      <c r="T34" s="3">
        <v>-0.01</v>
      </c>
      <c r="U34" s="42">
        <v>894.94</v>
      </c>
      <c r="V34" s="3">
        <f t="shared" si="30"/>
        <v>1846.06</v>
      </c>
      <c r="W34" s="31">
        <f t="shared" si="31"/>
        <v>5936</v>
      </c>
      <c r="X34" s="32">
        <v>426.23</v>
      </c>
      <c r="Y34" s="3">
        <f t="shared" si="32"/>
        <v>1595.32</v>
      </c>
      <c r="Z34" s="33">
        <f t="shared" si="33"/>
        <v>155.64</v>
      </c>
      <c r="AA34" s="34">
        <f t="shared" si="34"/>
        <v>2177.19</v>
      </c>
    </row>
    <row r="35" ht="15.75" customHeight="1">
      <c r="A35" s="1"/>
      <c r="B35" s="1" t="s">
        <v>88</v>
      </c>
      <c r="C35" s="2" t="s">
        <v>89</v>
      </c>
      <c r="D35" s="1" t="s">
        <v>90</v>
      </c>
      <c r="E35" s="3">
        <v>7989.28</v>
      </c>
      <c r="F35" s="28">
        <v>15.0</v>
      </c>
      <c r="G35" s="29">
        <v>955.0</v>
      </c>
      <c r="H35" s="3"/>
      <c r="I35" s="3"/>
      <c r="J35" s="3"/>
      <c r="K35" s="3"/>
      <c r="L35" s="3"/>
      <c r="M35" s="3"/>
      <c r="N35" s="35"/>
      <c r="O35" s="3"/>
      <c r="P35" s="3">
        <f t="shared" si="29"/>
        <v>7989.28</v>
      </c>
      <c r="Q35" s="3">
        <v>0.0</v>
      </c>
      <c r="R35" s="3"/>
      <c r="S35" s="3">
        <v>995.41</v>
      </c>
      <c r="T35" s="3">
        <v>-0.1</v>
      </c>
      <c r="U35" s="42">
        <f t="shared" ref="U35:U49" si="35">ROUND(E35*0.115,2)</f>
        <v>918.77</v>
      </c>
      <c r="V35" s="3">
        <f t="shared" si="30"/>
        <v>2869.08</v>
      </c>
      <c r="W35" s="31">
        <f t="shared" si="31"/>
        <v>5120.2</v>
      </c>
      <c r="X35" s="32">
        <v>431.89</v>
      </c>
      <c r="Y35" s="3">
        <f t="shared" si="32"/>
        <v>1637.8</v>
      </c>
      <c r="Z35" s="33">
        <f t="shared" si="33"/>
        <v>159.79</v>
      </c>
      <c r="AA35" s="34">
        <f t="shared" si="34"/>
        <v>2229.48</v>
      </c>
    </row>
    <row r="36" ht="15.75" customHeight="1">
      <c r="A36" s="1"/>
      <c r="B36" s="1" t="s">
        <v>91</v>
      </c>
      <c r="C36" s="2" t="s">
        <v>92</v>
      </c>
      <c r="D36" s="1" t="s">
        <v>93</v>
      </c>
      <c r="E36" s="3">
        <v>7782.06</v>
      </c>
      <c r="F36" s="28">
        <v>15.0</v>
      </c>
      <c r="G36" s="3"/>
      <c r="H36" s="3"/>
      <c r="I36" s="29">
        <v>2994.04</v>
      </c>
      <c r="J36" s="3"/>
      <c r="K36" s="3"/>
      <c r="L36" s="3"/>
      <c r="M36" s="3"/>
      <c r="N36" s="35"/>
      <c r="O36" s="3"/>
      <c r="P36" s="3">
        <f t="shared" si="29"/>
        <v>7782.06</v>
      </c>
      <c r="Q36" s="3">
        <v>0.0</v>
      </c>
      <c r="R36" s="3"/>
      <c r="S36" s="3">
        <v>951.13</v>
      </c>
      <c r="T36" s="3">
        <v>-0.05</v>
      </c>
      <c r="U36" s="42">
        <f t="shared" si="35"/>
        <v>894.94</v>
      </c>
      <c r="V36" s="3">
        <f>SUM(S36:U36)+G36+I36</f>
        <v>4840.06</v>
      </c>
      <c r="W36" s="31">
        <f t="shared" si="31"/>
        <v>2942</v>
      </c>
      <c r="X36" s="32">
        <v>426.23</v>
      </c>
      <c r="Y36" s="3">
        <f t="shared" si="32"/>
        <v>1595.32</v>
      </c>
      <c r="Z36" s="33">
        <f t="shared" si="33"/>
        <v>155.64</v>
      </c>
      <c r="AA36" s="34">
        <f t="shared" si="34"/>
        <v>2177.19</v>
      </c>
    </row>
    <row r="37" ht="15.75" customHeight="1">
      <c r="A37" s="1"/>
      <c r="B37" s="1" t="s">
        <v>94</v>
      </c>
      <c r="C37" s="2" t="s">
        <v>95</v>
      </c>
      <c r="D37" s="1" t="s">
        <v>96</v>
      </c>
      <c r="E37" s="3">
        <v>7782.06</v>
      </c>
      <c r="F37" s="28">
        <v>15.0</v>
      </c>
      <c r="G37" s="29">
        <v>2143.0</v>
      </c>
      <c r="H37" s="3"/>
      <c r="I37" s="3"/>
      <c r="J37" s="3"/>
      <c r="K37" s="3"/>
      <c r="L37" s="3"/>
      <c r="M37" s="3"/>
      <c r="N37" s="35"/>
      <c r="O37" s="3"/>
      <c r="P37" s="3">
        <f t="shared" si="29"/>
        <v>7782.06</v>
      </c>
      <c r="Q37" s="3">
        <v>0.0</v>
      </c>
      <c r="R37" s="3"/>
      <c r="S37" s="3">
        <v>951.13</v>
      </c>
      <c r="T37" s="3">
        <v>0.19</v>
      </c>
      <c r="U37" s="42">
        <f t="shared" si="35"/>
        <v>894.94</v>
      </c>
      <c r="V37" s="3">
        <f t="shared" ref="V37:V39" si="36">SUM(S37:U37)+G37</f>
        <v>3989.26</v>
      </c>
      <c r="W37" s="31">
        <f t="shared" si="31"/>
        <v>3792.8</v>
      </c>
      <c r="X37" s="32">
        <v>426.23</v>
      </c>
      <c r="Y37" s="3">
        <f t="shared" si="32"/>
        <v>1595.32</v>
      </c>
      <c r="Z37" s="33">
        <f t="shared" si="33"/>
        <v>155.64</v>
      </c>
      <c r="AA37" s="34">
        <f t="shared" si="34"/>
        <v>2177.19</v>
      </c>
    </row>
    <row r="38" ht="15.75" customHeight="1">
      <c r="A38" s="1"/>
      <c r="B38" s="1" t="s">
        <v>97</v>
      </c>
      <c r="C38" s="2" t="s">
        <v>98</v>
      </c>
      <c r="D38" s="1" t="s">
        <v>96</v>
      </c>
      <c r="E38" s="3"/>
      <c r="F38" s="28"/>
      <c r="G38" s="44"/>
      <c r="H38" s="3"/>
      <c r="I38" s="3"/>
      <c r="J38" s="3"/>
      <c r="K38" s="3"/>
      <c r="L38" s="3"/>
      <c r="M38" s="3"/>
      <c r="N38" s="35"/>
      <c r="O38" s="3"/>
      <c r="P38" s="3">
        <f t="shared" si="29"/>
        <v>0</v>
      </c>
      <c r="Q38" s="3">
        <v>0.0</v>
      </c>
      <c r="R38" s="3"/>
      <c r="S38" s="3"/>
      <c r="T38" s="3"/>
      <c r="U38" s="42">
        <f t="shared" si="35"/>
        <v>0</v>
      </c>
      <c r="V38" s="3">
        <f t="shared" si="36"/>
        <v>0</v>
      </c>
      <c r="W38" s="31">
        <f t="shared" si="31"/>
        <v>0</v>
      </c>
      <c r="X38" s="32"/>
      <c r="Y38" s="3">
        <f t="shared" si="32"/>
        <v>0</v>
      </c>
      <c r="Z38" s="33">
        <f t="shared" si="33"/>
        <v>0</v>
      </c>
      <c r="AA38" s="34">
        <f t="shared" si="34"/>
        <v>0</v>
      </c>
    </row>
    <row r="39" ht="15.75" customHeight="1">
      <c r="A39" s="1"/>
      <c r="B39" s="1" t="s">
        <v>99</v>
      </c>
      <c r="C39" s="2" t="s">
        <v>100</v>
      </c>
      <c r="D39" s="1" t="s">
        <v>96</v>
      </c>
      <c r="E39" s="3">
        <v>7513.82</v>
      </c>
      <c r="F39" s="28">
        <v>15.0</v>
      </c>
      <c r="G39" s="3"/>
      <c r="H39" s="3"/>
      <c r="I39" s="3"/>
      <c r="J39" s="3"/>
      <c r="K39" s="3"/>
      <c r="L39" s="3"/>
      <c r="M39" s="3"/>
      <c r="N39" s="35"/>
      <c r="O39" s="3"/>
      <c r="P39" s="3">
        <f t="shared" si="29"/>
        <v>7513.82</v>
      </c>
      <c r="Q39" s="3">
        <v>0.0</v>
      </c>
      <c r="R39" s="3"/>
      <c r="S39" s="3">
        <v>893.85</v>
      </c>
      <c r="T39" s="3">
        <v>0.08</v>
      </c>
      <c r="U39" s="42">
        <f t="shared" si="35"/>
        <v>864.09</v>
      </c>
      <c r="V39" s="3">
        <f t="shared" si="36"/>
        <v>1758.02</v>
      </c>
      <c r="W39" s="31">
        <f t="shared" si="31"/>
        <v>5755.8</v>
      </c>
      <c r="X39" s="32">
        <v>418.9</v>
      </c>
      <c r="Y39" s="3">
        <f t="shared" si="32"/>
        <v>1540.33</v>
      </c>
      <c r="Z39" s="33">
        <f t="shared" si="33"/>
        <v>150.28</v>
      </c>
      <c r="AA39" s="34">
        <f t="shared" si="34"/>
        <v>2109.51</v>
      </c>
    </row>
    <row r="40" ht="15.75" customHeight="1">
      <c r="A40" s="1"/>
      <c r="B40" s="41" t="s">
        <v>101</v>
      </c>
      <c r="C40" s="2" t="s">
        <v>102</v>
      </c>
      <c r="D40" s="41" t="s">
        <v>103</v>
      </c>
      <c r="E40" s="3">
        <v>7782.06</v>
      </c>
      <c r="F40" s="28">
        <v>15.0</v>
      </c>
      <c r="G40" s="3"/>
      <c r="H40" s="3"/>
      <c r="I40" s="3"/>
      <c r="J40" s="29">
        <v>2257.03</v>
      </c>
      <c r="K40" s="29">
        <v>86.18</v>
      </c>
      <c r="L40" s="29">
        <v>1375.93</v>
      </c>
      <c r="M40" s="29">
        <v>37.35</v>
      </c>
      <c r="N40" s="35"/>
      <c r="O40" s="3"/>
      <c r="P40" s="3">
        <f t="shared" si="29"/>
        <v>7782.06</v>
      </c>
      <c r="Q40" s="3">
        <v>0.0</v>
      </c>
      <c r="R40" s="3"/>
      <c r="S40" s="3">
        <v>951.13</v>
      </c>
      <c r="T40" s="3">
        <v>-0.1</v>
      </c>
      <c r="U40" s="42">
        <f t="shared" si="35"/>
        <v>894.94</v>
      </c>
      <c r="V40" s="3">
        <f>SUM(S40:U40)+G40+J40+K40+L40+M40</f>
        <v>5602.46</v>
      </c>
      <c r="W40" s="31">
        <f t="shared" si="31"/>
        <v>2179.6</v>
      </c>
      <c r="X40" s="32">
        <v>426.23</v>
      </c>
      <c r="Y40" s="3">
        <f t="shared" si="32"/>
        <v>1595.32</v>
      </c>
      <c r="Z40" s="33">
        <f t="shared" si="33"/>
        <v>155.64</v>
      </c>
      <c r="AA40" s="34">
        <f t="shared" si="34"/>
        <v>2177.19</v>
      </c>
    </row>
    <row r="41" ht="15.75" customHeight="1">
      <c r="A41" s="1"/>
      <c r="B41" s="1" t="s">
        <v>104</v>
      </c>
      <c r="C41" s="2" t="s">
        <v>105</v>
      </c>
      <c r="D41" s="1" t="s">
        <v>103</v>
      </c>
      <c r="E41" s="3">
        <v>7782.06</v>
      </c>
      <c r="F41" s="28">
        <v>15.0</v>
      </c>
      <c r="G41" s="29">
        <v>1183.75</v>
      </c>
      <c r="H41" s="3"/>
      <c r="I41" s="3"/>
      <c r="J41" s="29">
        <v>2344.37</v>
      </c>
      <c r="K41" s="29">
        <v>112.95</v>
      </c>
      <c r="L41" s="3"/>
      <c r="M41" s="3"/>
      <c r="N41" s="35"/>
      <c r="O41" s="3"/>
      <c r="P41" s="3">
        <f t="shared" si="29"/>
        <v>7782.06</v>
      </c>
      <c r="Q41" s="3">
        <v>0.0</v>
      </c>
      <c r="R41" s="3"/>
      <c r="S41" s="3">
        <v>951.13</v>
      </c>
      <c r="T41" s="3">
        <v>-0.08</v>
      </c>
      <c r="U41" s="42">
        <f t="shared" si="35"/>
        <v>894.94</v>
      </c>
      <c r="V41" s="3">
        <f>SUM(S41:U41)+G41+J41+K41</f>
        <v>5487.06</v>
      </c>
      <c r="W41" s="31">
        <f t="shared" si="31"/>
        <v>2295</v>
      </c>
      <c r="X41" s="32">
        <v>426.23</v>
      </c>
      <c r="Y41" s="3">
        <f t="shared" si="32"/>
        <v>1595.32</v>
      </c>
      <c r="Z41" s="33">
        <f t="shared" si="33"/>
        <v>155.64</v>
      </c>
      <c r="AA41" s="34">
        <f t="shared" si="34"/>
        <v>2177.19</v>
      </c>
    </row>
    <row r="42" ht="15.75" customHeight="1">
      <c r="A42" s="1"/>
      <c r="B42" s="1" t="s">
        <v>106</v>
      </c>
      <c r="C42" s="2" t="s">
        <v>107</v>
      </c>
      <c r="D42" s="1" t="s">
        <v>108</v>
      </c>
      <c r="E42" s="3">
        <v>7513.82</v>
      </c>
      <c r="F42" s="28">
        <v>15.0</v>
      </c>
      <c r="G42" s="3"/>
      <c r="H42" s="3"/>
      <c r="I42" s="3"/>
      <c r="J42" s="3"/>
      <c r="K42" s="3"/>
      <c r="L42" s="3"/>
      <c r="M42" s="3"/>
      <c r="N42" s="35"/>
      <c r="O42" s="3"/>
      <c r="P42" s="3">
        <f t="shared" si="29"/>
        <v>7513.82</v>
      </c>
      <c r="Q42" s="3">
        <v>0.0</v>
      </c>
      <c r="R42" s="3"/>
      <c r="S42" s="3">
        <v>893.85</v>
      </c>
      <c r="T42" s="3">
        <v>-0.12</v>
      </c>
      <c r="U42" s="42">
        <f t="shared" si="35"/>
        <v>864.09</v>
      </c>
      <c r="V42" s="3">
        <f t="shared" ref="V42:V46" si="37">SUM(S42:U42)+G42</f>
        <v>1757.82</v>
      </c>
      <c r="W42" s="31">
        <f t="shared" si="31"/>
        <v>5756</v>
      </c>
      <c r="X42" s="32">
        <v>418.9</v>
      </c>
      <c r="Y42" s="3">
        <f t="shared" si="32"/>
        <v>1540.33</v>
      </c>
      <c r="Z42" s="33">
        <f t="shared" si="33"/>
        <v>150.28</v>
      </c>
      <c r="AA42" s="34">
        <f t="shared" si="34"/>
        <v>2109.51</v>
      </c>
    </row>
    <row r="43" ht="15.75" customHeight="1">
      <c r="A43" s="1"/>
      <c r="B43" s="1" t="s">
        <v>109</v>
      </c>
      <c r="C43" s="2" t="s">
        <v>110</v>
      </c>
      <c r="D43" s="1" t="s">
        <v>108</v>
      </c>
      <c r="E43" s="3">
        <v>7782.06</v>
      </c>
      <c r="F43" s="28">
        <v>15.0</v>
      </c>
      <c r="G43" s="29">
        <v>1253.0</v>
      </c>
      <c r="H43" s="3"/>
      <c r="I43" s="3"/>
      <c r="J43" s="3"/>
      <c r="K43" s="3"/>
      <c r="L43" s="3"/>
      <c r="M43" s="3"/>
      <c r="N43" s="35"/>
      <c r="O43" s="3"/>
      <c r="P43" s="3">
        <f t="shared" si="29"/>
        <v>7782.06</v>
      </c>
      <c r="Q43" s="3">
        <v>0.0</v>
      </c>
      <c r="R43" s="3"/>
      <c r="S43" s="3">
        <v>951.13</v>
      </c>
      <c r="T43" s="3">
        <v>-0.01</v>
      </c>
      <c r="U43" s="42">
        <f t="shared" si="35"/>
        <v>894.94</v>
      </c>
      <c r="V43" s="3">
        <f t="shared" si="37"/>
        <v>3099.06</v>
      </c>
      <c r="W43" s="31">
        <f t="shared" si="31"/>
        <v>4683</v>
      </c>
      <c r="X43" s="32">
        <v>426.23</v>
      </c>
      <c r="Y43" s="3">
        <f t="shared" si="32"/>
        <v>1595.32</v>
      </c>
      <c r="Z43" s="33">
        <f t="shared" si="33"/>
        <v>155.64</v>
      </c>
      <c r="AA43" s="34">
        <f t="shared" si="34"/>
        <v>2177.19</v>
      </c>
    </row>
    <row r="44" ht="15.75" customHeight="1">
      <c r="A44" s="1"/>
      <c r="B44" s="41" t="s">
        <v>111</v>
      </c>
      <c r="C44" s="2" t="s">
        <v>112</v>
      </c>
      <c r="D44" s="41" t="s">
        <v>113</v>
      </c>
      <c r="E44" s="3">
        <v>7782.06</v>
      </c>
      <c r="F44" s="28">
        <v>15.0</v>
      </c>
      <c r="G44" s="29">
        <v>1478.0</v>
      </c>
      <c r="H44" s="3"/>
      <c r="I44" s="3"/>
      <c r="J44" s="3"/>
      <c r="K44" s="3"/>
      <c r="L44" s="3"/>
      <c r="M44" s="3"/>
      <c r="N44" s="35"/>
      <c r="O44" s="3"/>
      <c r="P44" s="3">
        <f t="shared" si="29"/>
        <v>7782.06</v>
      </c>
      <c r="Q44" s="3">
        <v>0.0</v>
      </c>
      <c r="R44" s="3"/>
      <c r="S44" s="3">
        <v>951.13</v>
      </c>
      <c r="T44" s="3">
        <v>-0.01</v>
      </c>
      <c r="U44" s="42">
        <f t="shared" si="35"/>
        <v>894.94</v>
      </c>
      <c r="V44" s="3">
        <f t="shared" si="37"/>
        <v>3324.06</v>
      </c>
      <c r="W44" s="31">
        <f t="shared" si="31"/>
        <v>4458</v>
      </c>
      <c r="X44" s="32">
        <v>426.23</v>
      </c>
      <c r="Y44" s="3">
        <f t="shared" si="32"/>
        <v>1595.32</v>
      </c>
      <c r="Z44" s="33">
        <f t="shared" si="33"/>
        <v>155.64</v>
      </c>
      <c r="AA44" s="34">
        <f t="shared" si="34"/>
        <v>2177.19</v>
      </c>
    </row>
    <row r="45" ht="15.75" customHeight="1">
      <c r="A45" s="1"/>
      <c r="B45" s="41" t="s">
        <v>114</v>
      </c>
      <c r="C45" s="2" t="s">
        <v>115</v>
      </c>
      <c r="D45" s="41" t="s">
        <v>113</v>
      </c>
      <c r="E45" s="3">
        <v>7782.06</v>
      </c>
      <c r="F45" s="28">
        <v>15.0</v>
      </c>
      <c r="G45" s="29">
        <v>944.0</v>
      </c>
      <c r="H45" s="3"/>
      <c r="I45" s="3"/>
      <c r="J45" s="3"/>
      <c r="K45" s="3"/>
      <c r="L45" s="3"/>
      <c r="M45" s="3"/>
      <c r="N45" s="35"/>
      <c r="O45" s="3"/>
      <c r="P45" s="3">
        <f t="shared" si="29"/>
        <v>7782.06</v>
      </c>
      <c r="Q45" s="3">
        <v>0.0</v>
      </c>
      <c r="R45" s="3"/>
      <c r="S45" s="3">
        <v>951.13</v>
      </c>
      <c r="T45" s="3">
        <v>-0.01</v>
      </c>
      <c r="U45" s="42">
        <f t="shared" si="35"/>
        <v>894.94</v>
      </c>
      <c r="V45" s="3">
        <f t="shared" si="37"/>
        <v>2790.06</v>
      </c>
      <c r="W45" s="31">
        <f t="shared" si="31"/>
        <v>4992</v>
      </c>
      <c r="X45" s="32">
        <v>426.23</v>
      </c>
      <c r="Y45" s="3">
        <f t="shared" si="32"/>
        <v>1595.32</v>
      </c>
      <c r="Z45" s="33">
        <f t="shared" si="33"/>
        <v>155.64</v>
      </c>
      <c r="AA45" s="34">
        <f t="shared" si="34"/>
        <v>2177.19</v>
      </c>
    </row>
    <row r="46" ht="15.75" customHeight="1">
      <c r="A46" s="1"/>
      <c r="B46" s="41" t="s">
        <v>116</v>
      </c>
      <c r="C46" s="2" t="s">
        <v>117</v>
      </c>
      <c r="D46" s="41" t="s">
        <v>113</v>
      </c>
      <c r="E46" s="3">
        <v>7782.06</v>
      </c>
      <c r="F46" s="28">
        <v>15.0</v>
      </c>
      <c r="G46" s="3"/>
      <c r="H46" s="3"/>
      <c r="I46" s="3"/>
      <c r="J46" s="3"/>
      <c r="K46" s="3"/>
      <c r="L46" s="3"/>
      <c r="M46" s="3"/>
      <c r="N46" s="35"/>
      <c r="O46" s="3"/>
      <c r="P46" s="3">
        <f t="shared" si="29"/>
        <v>7782.06</v>
      </c>
      <c r="Q46" s="3">
        <v>0.0</v>
      </c>
      <c r="R46" s="3"/>
      <c r="S46" s="3">
        <v>951.13</v>
      </c>
      <c r="T46" s="3">
        <v>-0.01</v>
      </c>
      <c r="U46" s="42">
        <f t="shared" si="35"/>
        <v>894.94</v>
      </c>
      <c r="V46" s="3">
        <f t="shared" si="37"/>
        <v>1846.06</v>
      </c>
      <c r="W46" s="31">
        <f t="shared" si="31"/>
        <v>5936</v>
      </c>
      <c r="X46" s="32">
        <v>426.23</v>
      </c>
      <c r="Y46" s="3">
        <f t="shared" si="32"/>
        <v>1595.32</v>
      </c>
      <c r="Z46" s="33">
        <f t="shared" si="33"/>
        <v>155.64</v>
      </c>
      <c r="AA46" s="34">
        <f t="shared" si="34"/>
        <v>2177.19</v>
      </c>
    </row>
    <row r="47" ht="15.75" customHeight="1">
      <c r="A47" s="1"/>
      <c r="B47" s="41" t="s">
        <v>118</v>
      </c>
      <c r="C47" s="2" t="s">
        <v>119</v>
      </c>
      <c r="D47" s="41" t="s">
        <v>113</v>
      </c>
      <c r="E47" s="3">
        <v>7782.06</v>
      </c>
      <c r="F47" s="28">
        <v>15.0</v>
      </c>
      <c r="G47" s="3"/>
      <c r="H47" s="3"/>
      <c r="I47" s="29">
        <v>2600.78</v>
      </c>
      <c r="J47" s="3"/>
      <c r="K47" s="3"/>
      <c r="L47" s="3"/>
      <c r="M47" s="3"/>
      <c r="N47" s="35"/>
      <c r="O47" s="3"/>
      <c r="P47" s="3">
        <f t="shared" si="29"/>
        <v>7782.06</v>
      </c>
      <c r="Q47" s="3">
        <v>0.0</v>
      </c>
      <c r="R47" s="3"/>
      <c r="S47" s="3">
        <v>951.13</v>
      </c>
      <c r="T47" s="3">
        <v>0.21</v>
      </c>
      <c r="U47" s="42">
        <f t="shared" si="35"/>
        <v>894.94</v>
      </c>
      <c r="V47" s="3">
        <f>SUM(S47:U47)+G47+I47</f>
        <v>4447.06</v>
      </c>
      <c r="W47" s="31">
        <f t="shared" si="31"/>
        <v>3335</v>
      </c>
      <c r="X47" s="32">
        <v>426.23</v>
      </c>
      <c r="Y47" s="3">
        <f t="shared" si="32"/>
        <v>1595.32</v>
      </c>
      <c r="Z47" s="33">
        <f t="shared" si="33"/>
        <v>155.64</v>
      </c>
      <c r="AA47" s="34">
        <f t="shared" si="34"/>
        <v>2177.19</v>
      </c>
    </row>
    <row r="48" ht="15.75" customHeight="1">
      <c r="A48" s="1"/>
      <c r="B48" s="41" t="s">
        <v>120</v>
      </c>
      <c r="C48" s="2" t="s">
        <v>98</v>
      </c>
      <c r="D48" s="41" t="s">
        <v>113</v>
      </c>
      <c r="E48" s="3"/>
      <c r="F48" s="28"/>
      <c r="G48" s="3"/>
      <c r="H48" s="3"/>
      <c r="I48" s="3"/>
      <c r="J48" s="3"/>
      <c r="K48" s="3"/>
      <c r="L48" s="3"/>
      <c r="M48" s="3"/>
      <c r="N48" s="35"/>
      <c r="O48" s="3"/>
      <c r="P48" s="3">
        <f t="shared" si="29"/>
        <v>0</v>
      </c>
      <c r="Q48" s="3">
        <v>0.0</v>
      </c>
      <c r="R48" s="3"/>
      <c r="S48" s="3"/>
      <c r="T48" s="3"/>
      <c r="U48" s="42">
        <f t="shared" si="35"/>
        <v>0</v>
      </c>
      <c r="V48" s="3">
        <f t="shared" ref="V48:V49" si="38">SUM(S48:U48)+G48</f>
        <v>0</v>
      </c>
      <c r="W48" s="31">
        <f t="shared" si="31"/>
        <v>0</v>
      </c>
      <c r="X48" s="32"/>
      <c r="Y48" s="3">
        <f t="shared" si="32"/>
        <v>0</v>
      </c>
      <c r="Z48" s="33">
        <f t="shared" si="33"/>
        <v>0</v>
      </c>
      <c r="AA48" s="34">
        <f t="shared" si="34"/>
        <v>0</v>
      </c>
    </row>
    <row r="49" ht="15.75" customHeight="1">
      <c r="A49" s="1"/>
      <c r="B49" s="41" t="s">
        <v>121</v>
      </c>
      <c r="C49" s="2" t="s">
        <v>122</v>
      </c>
      <c r="D49" s="41" t="s">
        <v>123</v>
      </c>
      <c r="E49" s="3">
        <v>4844.53</v>
      </c>
      <c r="F49" s="28">
        <v>15.0</v>
      </c>
      <c r="G49" s="3"/>
      <c r="H49" s="3"/>
      <c r="I49" s="3"/>
      <c r="J49" s="3"/>
      <c r="K49" s="3"/>
      <c r="L49" s="3"/>
      <c r="M49" s="3"/>
      <c r="N49" s="35"/>
      <c r="O49" s="3"/>
      <c r="P49" s="3">
        <f t="shared" si="29"/>
        <v>4844.53</v>
      </c>
      <c r="Q49" s="3"/>
      <c r="R49" s="3"/>
      <c r="S49" s="3">
        <v>397.02</v>
      </c>
      <c r="T49" s="3">
        <v>0.19</v>
      </c>
      <c r="U49" s="42">
        <f t="shared" si="35"/>
        <v>557.12</v>
      </c>
      <c r="V49" s="3">
        <f t="shared" si="38"/>
        <v>954.33</v>
      </c>
      <c r="W49" s="31">
        <f t="shared" si="31"/>
        <v>3890.2</v>
      </c>
      <c r="X49" s="32">
        <v>346.02</v>
      </c>
      <c r="Y49" s="3">
        <f t="shared" si="32"/>
        <v>993.13</v>
      </c>
      <c r="Z49" s="33">
        <f t="shared" si="33"/>
        <v>96.89</v>
      </c>
      <c r="AA49" s="34">
        <f t="shared" si="34"/>
        <v>1436.04</v>
      </c>
    </row>
    <row r="50" ht="15.75" customHeight="1">
      <c r="A50" s="1"/>
      <c r="B50" s="24" t="s">
        <v>35</v>
      </c>
      <c r="C50" s="37"/>
      <c r="D50" s="38"/>
      <c r="E50" s="39">
        <f>SUM(E32:E49)</f>
        <v>113464.11</v>
      </c>
      <c r="F50" s="39"/>
      <c r="G50" s="39">
        <f t="shared" ref="G50:AA50" si="39">SUM(G32:G49)</f>
        <v>7956.75</v>
      </c>
      <c r="H50" s="39">
        <f t="shared" si="39"/>
        <v>0</v>
      </c>
      <c r="I50" s="39">
        <f t="shared" si="39"/>
        <v>5594.82</v>
      </c>
      <c r="J50" s="39">
        <f t="shared" si="39"/>
        <v>4601.4</v>
      </c>
      <c r="K50" s="39">
        <f t="shared" si="39"/>
        <v>199.13</v>
      </c>
      <c r="L50" s="39">
        <f t="shared" si="39"/>
        <v>1375.93</v>
      </c>
      <c r="M50" s="39">
        <f t="shared" si="39"/>
        <v>37.35</v>
      </c>
      <c r="N50" s="39">
        <f t="shared" si="39"/>
        <v>0</v>
      </c>
      <c r="O50" s="39">
        <f t="shared" si="39"/>
        <v>0</v>
      </c>
      <c r="P50" s="39">
        <f t="shared" si="39"/>
        <v>113464.11</v>
      </c>
      <c r="Q50" s="39">
        <f t="shared" si="39"/>
        <v>0</v>
      </c>
      <c r="R50" s="39">
        <f t="shared" si="39"/>
        <v>0</v>
      </c>
      <c r="S50" s="39">
        <f t="shared" si="39"/>
        <v>13642.56</v>
      </c>
      <c r="T50" s="39">
        <f t="shared" si="39"/>
        <v>0.16</v>
      </c>
      <c r="U50" s="39">
        <f t="shared" si="39"/>
        <v>13048.41</v>
      </c>
      <c r="V50" s="39">
        <f t="shared" si="39"/>
        <v>46456.51</v>
      </c>
      <c r="W50" s="39">
        <f t="shared" si="39"/>
        <v>67007.6</v>
      </c>
      <c r="X50" s="39">
        <f t="shared" si="39"/>
        <v>6304.24</v>
      </c>
      <c r="Y50" s="39">
        <f t="shared" si="39"/>
        <v>23260.11</v>
      </c>
      <c r="Z50" s="39">
        <f t="shared" si="39"/>
        <v>2269.28</v>
      </c>
      <c r="AA50" s="39">
        <f t="shared" si="39"/>
        <v>31833.63</v>
      </c>
    </row>
    <row r="51" ht="15.75" customHeight="1">
      <c r="A51" s="1"/>
      <c r="B51" s="1"/>
      <c r="C51" s="2"/>
      <c r="D51" s="1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40"/>
      <c r="X51" s="1"/>
      <c r="Y51" s="1"/>
      <c r="Z51" s="1"/>
      <c r="AA51" s="1"/>
    </row>
    <row r="52" ht="15.75" customHeight="1">
      <c r="A52" s="1"/>
      <c r="B52" s="24" t="s">
        <v>124</v>
      </c>
      <c r="C52" s="37" t="s">
        <v>125</v>
      </c>
      <c r="D52" s="1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40"/>
      <c r="X52" s="1"/>
      <c r="Y52" s="1"/>
      <c r="Z52" s="1"/>
      <c r="AA52" s="1"/>
    </row>
    <row r="53" ht="15.75" customHeight="1">
      <c r="A53" s="1"/>
      <c r="B53" s="1" t="s">
        <v>126</v>
      </c>
      <c r="C53" s="2" t="s">
        <v>127</v>
      </c>
      <c r="D53" s="1" t="s">
        <v>128</v>
      </c>
      <c r="E53" s="3">
        <v>7989.28</v>
      </c>
      <c r="F53" s="28">
        <v>15.0</v>
      </c>
      <c r="G53" s="45">
        <v>663.86</v>
      </c>
      <c r="H53" s="3"/>
      <c r="I53" s="3"/>
      <c r="J53" s="3"/>
      <c r="K53" s="3"/>
      <c r="L53" s="3"/>
      <c r="M53" s="3"/>
      <c r="N53" s="35"/>
      <c r="O53" s="3"/>
      <c r="P53" s="3">
        <f t="shared" ref="P53:P58" si="40">E53+-N53</f>
        <v>7989.28</v>
      </c>
      <c r="Q53" s="3"/>
      <c r="R53" s="3"/>
      <c r="S53" s="3">
        <v>995.41</v>
      </c>
      <c r="T53" s="3">
        <v>0.04</v>
      </c>
      <c r="U53" s="30">
        <f t="shared" ref="U53:U55" si="41">ROUND(E53*0.115,2)</f>
        <v>918.77</v>
      </c>
      <c r="V53" s="3">
        <f t="shared" ref="V53:V58" si="42">SUM(S53:U53)+G53</f>
        <v>2578.08</v>
      </c>
      <c r="W53" s="31">
        <f t="shared" ref="W53:W58" si="43">P53-V53</f>
        <v>5411.2</v>
      </c>
      <c r="X53" s="32">
        <v>431.89</v>
      </c>
      <c r="Y53" s="3">
        <f t="shared" ref="Y53:Y56" si="44">ROUND(+E53*17.5%,2)+ROUND(E53*3%,2)</f>
        <v>1637.8</v>
      </c>
      <c r="Z53" s="33">
        <f t="shared" ref="Z53:Z56" si="45">ROUND(+E53*2%,2)</f>
        <v>159.79</v>
      </c>
      <c r="AA53" s="34">
        <f t="shared" ref="AA53:AA58" si="46">SUM(X53:Z53)</f>
        <v>2229.48</v>
      </c>
    </row>
    <row r="54" ht="15.75" customHeight="1">
      <c r="A54" s="1"/>
      <c r="B54" s="1" t="s">
        <v>129</v>
      </c>
      <c r="C54" s="2" t="s">
        <v>130</v>
      </c>
      <c r="D54" s="1" t="s">
        <v>83</v>
      </c>
      <c r="E54" s="3">
        <v>7782.06</v>
      </c>
      <c r="F54" s="28">
        <v>15.0</v>
      </c>
      <c r="G54" s="29">
        <v>1518.83</v>
      </c>
      <c r="H54" s="3"/>
      <c r="I54" s="3"/>
      <c r="J54" s="3"/>
      <c r="K54" s="3"/>
      <c r="L54" s="3"/>
      <c r="M54" s="3"/>
      <c r="N54" s="35"/>
      <c r="O54" s="3"/>
      <c r="P54" s="3">
        <f t="shared" si="40"/>
        <v>7782.06</v>
      </c>
      <c r="Q54" s="3"/>
      <c r="R54" s="3"/>
      <c r="S54" s="3">
        <v>951.13</v>
      </c>
      <c r="T54" s="3">
        <v>0.16</v>
      </c>
      <c r="U54" s="30">
        <f t="shared" si="41"/>
        <v>894.94</v>
      </c>
      <c r="V54" s="3">
        <f t="shared" si="42"/>
        <v>3365.06</v>
      </c>
      <c r="W54" s="31">
        <f t="shared" si="43"/>
        <v>4417</v>
      </c>
      <c r="X54" s="32">
        <v>426.23</v>
      </c>
      <c r="Y54" s="3">
        <f t="shared" si="44"/>
        <v>1595.32</v>
      </c>
      <c r="Z54" s="33">
        <f t="shared" si="45"/>
        <v>155.64</v>
      </c>
      <c r="AA54" s="34">
        <f t="shared" si="46"/>
        <v>2177.19</v>
      </c>
    </row>
    <row r="55" ht="15.75" customHeight="1">
      <c r="A55" s="1"/>
      <c r="B55" s="1" t="s">
        <v>131</v>
      </c>
      <c r="C55" s="2" t="s">
        <v>132</v>
      </c>
      <c r="D55" s="1" t="s">
        <v>113</v>
      </c>
      <c r="E55" s="3">
        <v>7513.82</v>
      </c>
      <c r="F55" s="28">
        <v>15.0</v>
      </c>
      <c r="G55" s="3"/>
      <c r="H55" s="3"/>
      <c r="I55" s="3"/>
      <c r="J55" s="3"/>
      <c r="K55" s="3"/>
      <c r="L55" s="3"/>
      <c r="M55" s="3"/>
      <c r="N55" s="35"/>
      <c r="O55" s="3"/>
      <c r="P55" s="3">
        <f t="shared" si="40"/>
        <v>7513.82</v>
      </c>
      <c r="Q55" s="3"/>
      <c r="R55" s="3"/>
      <c r="S55" s="3">
        <v>893.85</v>
      </c>
      <c r="T55" s="3">
        <v>-0.12</v>
      </c>
      <c r="U55" s="30">
        <f t="shared" si="41"/>
        <v>864.09</v>
      </c>
      <c r="V55" s="3">
        <f t="shared" si="42"/>
        <v>1757.82</v>
      </c>
      <c r="W55" s="31">
        <f t="shared" si="43"/>
        <v>5756</v>
      </c>
      <c r="X55" s="32">
        <v>418.9</v>
      </c>
      <c r="Y55" s="3">
        <f t="shared" si="44"/>
        <v>1540.33</v>
      </c>
      <c r="Z55" s="33">
        <f t="shared" si="45"/>
        <v>150.28</v>
      </c>
      <c r="AA55" s="34">
        <f t="shared" si="46"/>
        <v>2109.51</v>
      </c>
    </row>
    <row r="56" ht="15.75" customHeight="1">
      <c r="A56" s="1" t="s">
        <v>133</v>
      </c>
      <c r="B56" s="41" t="s">
        <v>134</v>
      </c>
      <c r="C56" s="2" t="s">
        <v>135</v>
      </c>
      <c r="D56" s="46" t="s">
        <v>136</v>
      </c>
      <c r="E56" s="3">
        <v>7549.4</v>
      </c>
      <c r="F56" s="28">
        <v>15.0</v>
      </c>
      <c r="G56" s="29">
        <v>770.0</v>
      </c>
      <c r="H56" s="3"/>
      <c r="I56" s="3"/>
      <c r="J56" s="3"/>
      <c r="K56" s="3"/>
      <c r="L56" s="3"/>
      <c r="M56" s="3"/>
      <c r="N56" s="35"/>
      <c r="O56" s="3"/>
      <c r="P56" s="3">
        <f t="shared" si="40"/>
        <v>7549.4</v>
      </c>
      <c r="Q56" s="3"/>
      <c r="R56" s="3"/>
      <c r="S56" s="3">
        <v>901.47</v>
      </c>
      <c r="T56" s="3">
        <v>-0.25</v>
      </c>
      <c r="U56" s="30">
        <v>868.18</v>
      </c>
      <c r="V56" s="3">
        <f t="shared" si="42"/>
        <v>2539.4</v>
      </c>
      <c r="W56" s="31">
        <f t="shared" si="43"/>
        <v>5010</v>
      </c>
      <c r="X56" s="32">
        <v>419.88</v>
      </c>
      <c r="Y56" s="3">
        <f t="shared" si="44"/>
        <v>1547.63</v>
      </c>
      <c r="Z56" s="33">
        <f t="shared" si="45"/>
        <v>150.99</v>
      </c>
      <c r="AA56" s="34">
        <f t="shared" si="46"/>
        <v>2118.5</v>
      </c>
    </row>
    <row r="57" ht="15.75" customHeight="1">
      <c r="A57" s="1"/>
      <c r="B57" s="41" t="s">
        <v>137</v>
      </c>
      <c r="C57" s="2" t="s">
        <v>138</v>
      </c>
      <c r="D57" s="46" t="s">
        <v>136</v>
      </c>
      <c r="E57" s="3">
        <f>7549.4/15*5</f>
        <v>2516.466667</v>
      </c>
      <c r="F57" s="28">
        <v>5.0</v>
      </c>
      <c r="G57" s="3"/>
      <c r="H57" s="3"/>
      <c r="I57" s="3"/>
      <c r="J57" s="3"/>
      <c r="K57" s="3"/>
      <c r="L57" s="3"/>
      <c r="M57" s="3"/>
      <c r="N57" s="35"/>
      <c r="O57" s="3"/>
      <c r="P57" s="3">
        <f t="shared" si="40"/>
        <v>2516.466667</v>
      </c>
      <c r="Q57" s="3"/>
      <c r="R57" s="3"/>
      <c r="S57" s="3">
        <v>-13.49</v>
      </c>
      <c r="T57" s="3">
        <v>-0.02</v>
      </c>
      <c r="U57" s="30">
        <v>868.18</v>
      </c>
      <c r="V57" s="3">
        <f t="shared" si="42"/>
        <v>854.67</v>
      </c>
      <c r="W57" s="31">
        <f t="shared" si="43"/>
        <v>1661.796667</v>
      </c>
      <c r="X57" s="32">
        <v>419.88</v>
      </c>
      <c r="Y57" s="3">
        <v>1547.63</v>
      </c>
      <c r="Z57" s="33">
        <v>150.99</v>
      </c>
      <c r="AA57" s="34">
        <f t="shared" si="46"/>
        <v>2118.5</v>
      </c>
    </row>
    <row r="58" ht="15.75" customHeight="1">
      <c r="A58" s="1"/>
      <c r="B58" s="41" t="s">
        <v>139</v>
      </c>
      <c r="C58" s="2" t="s">
        <v>140</v>
      </c>
      <c r="D58" s="46" t="s">
        <v>136</v>
      </c>
      <c r="E58" s="3">
        <v>7549.4</v>
      </c>
      <c r="F58" s="28">
        <v>15.0</v>
      </c>
      <c r="G58" s="29">
        <v>2097.0</v>
      </c>
      <c r="H58" s="3"/>
      <c r="I58" s="3"/>
      <c r="J58" s="3"/>
      <c r="K58" s="3"/>
      <c r="L58" s="3"/>
      <c r="M58" s="3"/>
      <c r="N58" s="35"/>
      <c r="O58" s="3"/>
      <c r="P58" s="3">
        <f t="shared" si="40"/>
        <v>7549.4</v>
      </c>
      <c r="Q58" s="3"/>
      <c r="R58" s="3"/>
      <c r="S58" s="3">
        <v>901.47</v>
      </c>
      <c r="T58" s="3">
        <v>-0.05</v>
      </c>
      <c r="U58" s="30">
        <f>ROUND(E58*0.115,2)</f>
        <v>868.18</v>
      </c>
      <c r="V58" s="3">
        <f t="shared" si="42"/>
        <v>3866.6</v>
      </c>
      <c r="W58" s="31">
        <f t="shared" si="43"/>
        <v>3682.8</v>
      </c>
      <c r="X58" s="32">
        <v>419.88</v>
      </c>
      <c r="Y58" s="3">
        <f>ROUND(+E58*17.5%,2)+ROUND(E58*3%,2)</f>
        <v>1547.63</v>
      </c>
      <c r="Z58" s="33">
        <f>ROUND(+E58*2%,2)</f>
        <v>150.99</v>
      </c>
      <c r="AA58" s="34">
        <f t="shared" si="46"/>
        <v>2118.5</v>
      </c>
    </row>
    <row r="59" ht="15.75" customHeight="1">
      <c r="A59" s="1"/>
      <c r="B59" s="24" t="s">
        <v>35</v>
      </c>
      <c r="C59" s="37"/>
      <c r="D59" s="38"/>
      <c r="E59" s="39">
        <f>SUM(E53:E58)</f>
        <v>40900.42667</v>
      </c>
      <c r="F59" s="39"/>
      <c r="G59" s="39">
        <f t="shared" ref="G59:H59" si="47">SUM(G53:G58)</f>
        <v>5049.69</v>
      </c>
      <c r="H59" s="39">
        <f t="shared" si="47"/>
        <v>0</v>
      </c>
      <c r="I59" s="39"/>
      <c r="J59" s="39"/>
      <c r="K59" s="39"/>
      <c r="L59" s="39"/>
      <c r="M59" s="39"/>
      <c r="N59" s="39">
        <f t="shared" ref="N59:AA59" si="48">SUM(N53:N58)</f>
        <v>0</v>
      </c>
      <c r="O59" s="39">
        <f t="shared" si="48"/>
        <v>0</v>
      </c>
      <c r="P59" s="39">
        <f t="shared" si="48"/>
        <v>40900.42667</v>
      </c>
      <c r="Q59" s="39">
        <f t="shared" si="48"/>
        <v>0</v>
      </c>
      <c r="R59" s="39">
        <f t="shared" si="48"/>
        <v>0</v>
      </c>
      <c r="S59" s="39">
        <f t="shared" si="48"/>
        <v>4629.84</v>
      </c>
      <c r="T59" s="39">
        <f t="shared" si="48"/>
        <v>-0.24</v>
      </c>
      <c r="U59" s="39">
        <f t="shared" si="48"/>
        <v>5282.34</v>
      </c>
      <c r="V59" s="39">
        <f t="shared" si="48"/>
        <v>14961.63</v>
      </c>
      <c r="W59" s="39">
        <f t="shared" si="48"/>
        <v>25938.79667</v>
      </c>
      <c r="X59" s="39">
        <f t="shared" si="48"/>
        <v>2536.66</v>
      </c>
      <c r="Y59" s="39">
        <f t="shared" si="48"/>
        <v>9416.34</v>
      </c>
      <c r="Z59" s="39">
        <f t="shared" si="48"/>
        <v>918.68</v>
      </c>
      <c r="AA59" s="39">
        <f t="shared" si="48"/>
        <v>12871.68</v>
      </c>
    </row>
    <row r="60" ht="15.75" customHeight="1">
      <c r="A60" s="1"/>
      <c r="B60" s="24"/>
      <c r="C60" s="2"/>
      <c r="D60" s="1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47"/>
      <c r="Q60" s="47"/>
      <c r="R60" s="47"/>
      <c r="S60" s="47"/>
      <c r="T60" s="47"/>
      <c r="U60" s="47"/>
      <c r="V60" s="47"/>
      <c r="W60" s="48"/>
      <c r="X60" s="49"/>
      <c r="Y60" s="49"/>
      <c r="Z60" s="49"/>
      <c r="AA60" s="49"/>
    </row>
    <row r="61" ht="15.75" customHeight="1">
      <c r="A61" s="1"/>
      <c r="B61" s="24" t="s">
        <v>141</v>
      </c>
      <c r="C61" s="37" t="s">
        <v>142</v>
      </c>
      <c r="D61" s="1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47"/>
      <c r="Q61" s="47"/>
      <c r="R61" s="47"/>
      <c r="S61" s="47"/>
      <c r="T61" s="47"/>
      <c r="U61" s="47"/>
      <c r="V61" s="47"/>
      <c r="W61" s="48"/>
      <c r="X61" s="49"/>
      <c r="Y61" s="49"/>
      <c r="Z61" s="49"/>
      <c r="AA61" s="49"/>
    </row>
    <row r="62" ht="15.75" customHeight="1">
      <c r="A62" s="1"/>
      <c r="B62" s="1" t="s">
        <v>143</v>
      </c>
      <c r="C62" s="2" t="s">
        <v>98</v>
      </c>
      <c r="D62" s="1" t="s">
        <v>40</v>
      </c>
      <c r="E62" s="3"/>
      <c r="F62" s="28"/>
      <c r="G62" s="44"/>
      <c r="H62" s="3"/>
      <c r="I62" s="3"/>
      <c r="J62" s="3"/>
      <c r="K62" s="3"/>
      <c r="L62" s="3"/>
      <c r="M62" s="3"/>
      <c r="N62" s="3"/>
      <c r="O62" s="3"/>
      <c r="P62" s="3">
        <f>E62+-N62</f>
        <v>0</v>
      </c>
      <c r="Q62" s="3">
        <v>0.0</v>
      </c>
      <c r="R62" s="3"/>
      <c r="S62" s="3"/>
      <c r="T62" s="3"/>
      <c r="U62" s="42">
        <f>ROUND(E62*0.115,2)</f>
        <v>0</v>
      </c>
      <c r="V62" s="3">
        <f>SUM(S62:U62)+G62</f>
        <v>0</v>
      </c>
      <c r="W62" s="31">
        <f>P62-V62</f>
        <v>0</v>
      </c>
      <c r="X62" s="32"/>
      <c r="Y62" s="3"/>
      <c r="Z62" s="33">
        <f>ROUND(+E62*2%,2)</f>
        <v>0</v>
      </c>
      <c r="AA62" s="34">
        <f>SUM(X62:Z62)</f>
        <v>0</v>
      </c>
    </row>
    <row r="63" ht="15.75" customHeight="1">
      <c r="A63" s="1"/>
      <c r="B63" s="24" t="s">
        <v>35</v>
      </c>
      <c r="C63" s="1"/>
      <c r="D63" s="1"/>
      <c r="E63" s="39" t="str">
        <f>E62</f>
        <v/>
      </c>
      <c r="F63" s="39"/>
      <c r="G63" s="39" t="str">
        <f>+G62</f>
        <v/>
      </c>
      <c r="H63" s="39"/>
      <c r="I63" s="39"/>
      <c r="J63" s="39"/>
      <c r="K63" s="39"/>
      <c r="L63" s="39"/>
      <c r="M63" s="39"/>
      <c r="N63" s="39" t="str">
        <f t="shared" ref="N63:AA63" si="49">N62</f>
        <v/>
      </c>
      <c r="O63" s="39" t="str">
        <f t="shared" si="49"/>
        <v/>
      </c>
      <c r="P63" s="39">
        <f t="shared" si="49"/>
        <v>0</v>
      </c>
      <c r="Q63" s="39">
        <f t="shared" si="49"/>
        <v>0</v>
      </c>
      <c r="R63" s="39" t="str">
        <f t="shared" si="49"/>
        <v/>
      </c>
      <c r="S63" s="39" t="str">
        <f t="shared" si="49"/>
        <v/>
      </c>
      <c r="T63" s="39" t="str">
        <f t="shared" si="49"/>
        <v/>
      </c>
      <c r="U63" s="39">
        <f t="shared" si="49"/>
        <v>0</v>
      </c>
      <c r="V63" s="39">
        <f t="shared" si="49"/>
        <v>0</v>
      </c>
      <c r="W63" s="39">
        <f t="shared" si="49"/>
        <v>0</v>
      </c>
      <c r="X63" s="39" t="str">
        <f t="shared" si="49"/>
        <v/>
      </c>
      <c r="Y63" s="39" t="str">
        <f t="shared" si="49"/>
        <v/>
      </c>
      <c r="Z63" s="39">
        <f t="shared" si="49"/>
        <v>0</v>
      </c>
      <c r="AA63" s="39">
        <f t="shared" si="49"/>
        <v>0</v>
      </c>
    </row>
    <row r="64" ht="15.75" customHeight="1">
      <c r="A64" s="1"/>
      <c r="B64" s="24"/>
      <c r="C64" s="1"/>
      <c r="D64" s="1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47"/>
      <c r="Q64" s="47"/>
      <c r="R64" s="47"/>
      <c r="S64" s="47"/>
      <c r="T64" s="47"/>
      <c r="U64" s="47"/>
      <c r="V64" s="47"/>
      <c r="W64" s="48"/>
      <c r="X64" s="49"/>
      <c r="Y64" s="49"/>
      <c r="Z64" s="49"/>
      <c r="AA64" s="49"/>
    </row>
    <row r="65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50"/>
      <c r="X65" s="1"/>
      <c r="Y65" s="1"/>
      <c r="Z65" s="1"/>
      <c r="AA65" s="1"/>
    </row>
    <row r="66" ht="15.75" customHeight="1">
      <c r="A66" s="1"/>
      <c r="B66" s="1"/>
      <c r="C66" s="51" t="s">
        <v>144</v>
      </c>
      <c r="D66" s="1"/>
      <c r="E66" s="52">
        <f>E9+E22+E29+E50+E59+E63</f>
        <v>284253.3667</v>
      </c>
      <c r="F66" s="52"/>
      <c r="G66" s="52">
        <f t="shared" ref="G66:V66" si="50">G9+G22+G29+G50+G59+G63</f>
        <v>32513.56</v>
      </c>
      <c r="H66" s="52">
        <f t="shared" si="50"/>
        <v>0</v>
      </c>
      <c r="I66" s="52">
        <f t="shared" si="50"/>
        <v>5594.82</v>
      </c>
      <c r="J66" s="52">
        <f t="shared" si="50"/>
        <v>4601.4</v>
      </c>
      <c r="K66" s="52">
        <f t="shared" si="50"/>
        <v>199.13</v>
      </c>
      <c r="L66" s="52">
        <f t="shared" si="50"/>
        <v>1375.93</v>
      </c>
      <c r="M66" s="52">
        <f t="shared" si="50"/>
        <v>37.35</v>
      </c>
      <c r="N66" s="53">
        <f t="shared" si="50"/>
        <v>0</v>
      </c>
      <c r="O66" s="53">
        <f t="shared" si="50"/>
        <v>0</v>
      </c>
      <c r="P66" s="52">
        <f t="shared" si="50"/>
        <v>284253.3667</v>
      </c>
      <c r="Q66" s="48">
        <f t="shared" si="50"/>
        <v>7714.88</v>
      </c>
      <c r="R66" s="48">
        <f t="shared" si="50"/>
        <v>7715.57</v>
      </c>
      <c r="S66" s="52">
        <f t="shared" si="50"/>
        <v>35398.74</v>
      </c>
      <c r="T66" s="48">
        <f t="shared" si="50"/>
        <v>0.84</v>
      </c>
      <c r="U66" s="52">
        <f t="shared" si="50"/>
        <v>31889.8</v>
      </c>
      <c r="V66" s="48">
        <f t="shared" si="50"/>
        <v>111611.57</v>
      </c>
      <c r="W66" s="54">
        <f>ROUND(+W9+W22+W29+W50+W59+W63,1)</f>
        <v>172641.8</v>
      </c>
      <c r="X66" s="48">
        <f>X9+X22+X29+X50+X59+X63</f>
        <v>15807.39</v>
      </c>
      <c r="Y66" s="53">
        <f>Y63+Y59+Y50+Y29+Y22+Y9</f>
        <v>56846.924</v>
      </c>
      <c r="Z66" s="52">
        <f t="shared" ref="Z66:AA66" si="51">Z9+Z22+Z29+Z50+Z59+Z63</f>
        <v>5546.05</v>
      </c>
      <c r="AA66" s="55">
        <f t="shared" si="51"/>
        <v>78200.364</v>
      </c>
    </row>
    <row r="67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2"/>
      <c r="X67" s="48"/>
      <c r="Y67" s="48"/>
      <c r="Z67" s="1"/>
      <c r="AA67" s="1"/>
    </row>
    <row r="68" ht="15.75" customHeight="1">
      <c r="A68" s="1"/>
      <c r="B68" s="1"/>
      <c r="C68" s="41" t="s">
        <v>145</v>
      </c>
      <c r="D68" s="1"/>
      <c r="E68" s="3">
        <f>E7+E12+E13+E14+E15+E16+E17+E18+E20+E21+E25+E26+E27+E28+E33+E34+E35+E36+E37+E38+E39+E40+E41+E42+E43+E44+E45+E46+E47+E48+E49+E53+E54+E55+E56+E57+E58+E62</f>
        <v>272269.2467</v>
      </c>
      <c r="F68" s="3">
        <f>E68*17.5%</f>
        <v>47647.11817</v>
      </c>
      <c r="G68" s="3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2"/>
      <c r="X68" s="1"/>
      <c r="Y68" s="3"/>
      <c r="Z68" s="1"/>
      <c r="AA68" s="1"/>
    </row>
    <row r="69" ht="15.75" customHeight="1">
      <c r="A69" s="1"/>
      <c r="B69" s="1"/>
      <c r="C69" s="41" t="s">
        <v>146</v>
      </c>
      <c r="D69" s="1"/>
      <c r="E69" s="3">
        <f>E68</f>
        <v>272269.2467</v>
      </c>
      <c r="F69" s="3">
        <f>E69*3%</f>
        <v>8168.0774</v>
      </c>
      <c r="G69" s="3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2"/>
      <c r="X69" s="1"/>
      <c r="Y69" s="1"/>
      <c r="Z69" s="1"/>
      <c r="AA69" s="1"/>
    </row>
    <row r="70" ht="15.75" customHeight="1">
      <c r="A70" s="1"/>
      <c r="B70" s="1"/>
      <c r="C70" s="1"/>
      <c r="D70" s="1"/>
      <c r="E70" s="1"/>
      <c r="F70" s="3">
        <f>SUM(F68:F69)</f>
        <v>55815.19557</v>
      </c>
      <c r="G70" s="3"/>
      <c r="H70" s="1"/>
      <c r="I70" s="1"/>
      <c r="J70" s="1"/>
      <c r="K70" s="1"/>
      <c r="L70" s="1"/>
      <c r="M70" s="1"/>
      <c r="N70" s="32"/>
      <c r="O70" s="1"/>
      <c r="P70" s="1"/>
      <c r="Q70" s="1"/>
      <c r="R70" s="1"/>
      <c r="S70" s="1"/>
      <c r="T70" s="1"/>
      <c r="U70" s="1"/>
      <c r="V70" s="1"/>
      <c r="W70" s="2"/>
      <c r="X70" s="1"/>
      <c r="Y70" s="1"/>
      <c r="Z70" s="1"/>
      <c r="AA70" s="1"/>
    </row>
    <row r="71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2"/>
      <c r="X71" s="1"/>
      <c r="Y71" s="1"/>
      <c r="Z71" s="1"/>
      <c r="AA71" s="1"/>
    </row>
    <row r="72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2"/>
      <c r="X72" s="1"/>
      <c r="Y72" s="1"/>
      <c r="Z72" s="1"/>
      <c r="AA72" s="1"/>
    </row>
    <row r="73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2"/>
      <c r="X73" s="1"/>
      <c r="Y73" s="1"/>
      <c r="Z73" s="1"/>
      <c r="AA73" s="1"/>
    </row>
    <row r="74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2"/>
      <c r="X74" s="1"/>
      <c r="Y74" s="1"/>
      <c r="Z74" s="1"/>
      <c r="AA74" s="1"/>
    </row>
    <row r="75" ht="15.75" customHeight="1">
      <c r="A75" s="1"/>
      <c r="B75" s="1"/>
      <c r="C75" s="1"/>
      <c r="D75" s="1"/>
      <c r="E75" s="56"/>
      <c r="F75" s="57"/>
      <c r="G75" s="28"/>
      <c r="H75" s="28"/>
      <c r="I75" s="28"/>
      <c r="J75" s="28"/>
      <c r="K75" s="28"/>
      <c r="L75" s="28"/>
      <c r="M75" s="28"/>
      <c r="N75" s="1"/>
      <c r="O75" s="1"/>
      <c r="P75" s="1"/>
      <c r="Q75" s="1"/>
      <c r="R75" s="1"/>
      <c r="S75" s="1"/>
      <c r="T75" s="1"/>
      <c r="U75" s="28"/>
      <c r="W75" s="2"/>
      <c r="X75" s="1"/>
      <c r="Y75" s="1"/>
      <c r="Z75" s="1"/>
      <c r="AA75" s="1"/>
    </row>
    <row r="76" ht="15.75" customHeight="1">
      <c r="A76" s="1"/>
      <c r="B76" s="1"/>
      <c r="C76" s="1"/>
      <c r="D76" s="1"/>
      <c r="E76" s="28" t="s">
        <v>147</v>
      </c>
      <c r="G76" s="28"/>
      <c r="H76" s="28"/>
      <c r="I76" s="28"/>
      <c r="J76" s="28"/>
      <c r="K76" s="28"/>
      <c r="L76" s="28"/>
      <c r="M76" s="28"/>
      <c r="N76" s="1"/>
      <c r="O76" s="1"/>
      <c r="P76" s="1"/>
      <c r="Q76" s="1"/>
      <c r="R76" s="1"/>
      <c r="S76" s="1"/>
      <c r="T76" s="1"/>
      <c r="U76" s="1"/>
      <c r="V76" s="1"/>
      <c r="W76" s="58" t="s">
        <v>148</v>
      </c>
      <c r="X76" s="59"/>
      <c r="Y76" s="28"/>
      <c r="Z76" s="1"/>
      <c r="AA76" s="1"/>
    </row>
    <row r="77" ht="15.75" customHeight="1">
      <c r="A77" s="1"/>
      <c r="B77" s="1"/>
      <c r="C77" s="1"/>
      <c r="D77" s="1"/>
      <c r="E77" s="1" t="s">
        <v>149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2" t="s">
        <v>150</v>
      </c>
      <c r="X77" s="1"/>
      <c r="Y77" s="1"/>
      <c r="Z77" s="1"/>
      <c r="AA77" s="1"/>
    </row>
    <row r="78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2"/>
      <c r="X78" s="1"/>
      <c r="Y78" s="1"/>
      <c r="Z78" s="1"/>
      <c r="AA78" s="1"/>
    </row>
    <row r="79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2"/>
      <c r="X79" s="1"/>
      <c r="Y79" s="1"/>
      <c r="Z79" s="1"/>
      <c r="AA79" s="1"/>
    </row>
    <row r="80" ht="15.75" customHeight="1">
      <c r="A80" s="1"/>
      <c r="B80" s="1"/>
      <c r="C80" s="1" t="s">
        <v>151</v>
      </c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2"/>
      <c r="X80" s="1"/>
      <c r="Y80" s="1"/>
      <c r="Z80" s="1"/>
      <c r="AA80" s="1"/>
    </row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5">
    <mergeCell ref="B4:AA4"/>
    <mergeCell ref="E75:F75"/>
    <mergeCell ref="U75:V75"/>
    <mergeCell ref="E76:F76"/>
    <mergeCell ref="W76:X76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7" width="10.71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1"/>
      <c r="Y1" s="1"/>
      <c r="Z1" s="1"/>
      <c r="AA1" s="1"/>
    </row>
    <row r="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2"/>
      <c r="X2" s="1"/>
      <c r="Y2" s="1"/>
      <c r="Z2" s="1"/>
      <c r="AA2" s="1"/>
    </row>
    <row r="3">
      <c r="A3" s="1"/>
      <c r="B3" s="1"/>
      <c r="C3" s="1"/>
      <c r="D3" s="1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1"/>
      <c r="Y3" s="1"/>
      <c r="Z3" s="1"/>
      <c r="AA3" s="1"/>
    </row>
    <row r="4">
      <c r="A4" s="1"/>
      <c r="B4" s="5" t="s">
        <v>152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</row>
    <row r="5">
      <c r="A5" s="7"/>
      <c r="B5" s="8" t="s">
        <v>1</v>
      </c>
      <c r="C5" s="9" t="s">
        <v>2</v>
      </c>
      <c r="D5" s="10" t="s">
        <v>3</v>
      </c>
      <c r="E5" s="11" t="s">
        <v>4</v>
      </c>
      <c r="F5" s="12" t="s">
        <v>5</v>
      </c>
      <c r="G5" s="13" t="s">
        <v>6</v>
      </c>
      <c r="H5" s="14" t="s">
        <v>7</v>
      </c>
      <c r="I5" s="15" t="s">
        <v>8</v>
      </c>
      <c r="J5" s="13" t="s">
        <v>9</v>
      </c>
      <c r="K5" s="13" t="s">
        <v>10</v>
      </c>
      <c r="L5" s="16" t="s">
        <v>11</v>
      </c>
      <c r="M5" s="16" t="s">
        <v>12</v>
      </c>
      <c r="N5" s="17" t="s">
        <v>13</v>
      </c>
      <c r="O5" s="10" t="s">
        <v>14</v>
      </c>
      <c r="P5" s="10" t="s">
        <v>15</v>
      </c>
      <c r="Q5" s="18" t="s">
        <v>16</v>
      </c>
      <c r="R5" s="12" t="s">
        <v>17</v>
      </c>
      <c r="S5" s="12" t="s">
        <v>18</v>
      </c>
      <c r="T5" s="19" t="s">
        <v>19</v>
      </c>
      <c r="U5" s="20" t="s">
        <v>20</v>
      </c>
      <c r="V5" s="21" t="s">
        <v>21</v>
      </c>
      <c r="W5" s="22" t="s">
        <v>22</v>
      </c>
      <c r="X5" s="18" t="s">
        <v>23</v>
      </c>
      <c r="Y5" s="18" t="s">
        <v>24</v>
      </c>
      <c r="Z5" s="23" t="s">
        <v>25</v>
      </c>
      <c r="AA5" s="23" t="s">
        <v>26</v>
      </c>
    </row>
    <row r="6">
      <c r="A6" s="1"/>
      <c r="B6" s="24" t="s">
        <v>27</v>
      </c>
      <c r="C6" s="25" t="s">
        <v>28</v>
      </c>
      <c r="D6" s="25"/>
      <c r="E6" s="26"/>
      <c r="F6" s="3"/>
      <c r="G6" s="27"/>
      <c r="H6" s="3"/>
      <c r="I6" s="3"/>
      <c r="J6" s="3"/>
      <c r="K6" s="3"/>
      <c r="L6" s="3"/>
      <c r="M6" s="3"/>
      <c r="N6" s="26"/>
      <c r="O6" s="26"/>
      <c r="P6" s="26"/>
      <c r="Q6" s="3"/>
      <c r="R6" s="3"/>
      <c r="S6" s="3"/>
      <c r="T6" s="26"/>
      <c r="U6" s="3"/>
      <c r="V6" s="26"/>
      <c r="W6" s="4"/>
      <c r="X6" s="1"/>
      <c r="Y6" s="1"/>
      <c r="Z6" s="1"/>
      <c r="AA6" s="1"/>
    </row>
    <row r="7">
      <c r="A7" s="1"/>
      <c r="B7" s="1" t="s">
        <v>29</v>
      </c>
      <c r="C7" s="2" t="s">
        <v>30</v>
      </c>
      <c r="D7" s="1" t="s">
        <v>31</v>
      </c>
      <c r="E7" s="3">
        <v>24148.8</v>
      </c>
      <c r="F7" s="28">
        <v>15.0</v>
      </c>
      <c r="G7" s="3"/>
      <c r="H7" s="3"/>
      <c r="I7" s="3"/>
      <c r="J7" s="3"/>
      <c r="K7" s="3"/>
      <c r="L7" s="3"/>
      <c r="M7" s="3"/>
      <c r="N7" s="3"/>
      <c r="O7" s="3"/>
      <c r="P7" s="3">
        <f t="shared" ref="P7:P8" si="1">E7+-N7</f>
        <v>24148.8</v>
      </c>
      <c r="Q7" s="3">
        <v>0.0</v>
      </c>
      <c r="R7" s="3"/>
      <c r="S7" s="3">
        <v>4885.82</v>
      </c>
      <c r="T7" s="3">
        <v>0.07</v>
      </c>
      <c r="U7" s="30">
        <f>ROUND(E7*0.115,2)</f>
        <v>2777.11</v>
      </c>
      <c r="V7" s="3">
        <f t="shared" ref="V7:V8" si="2">SUM(S7:U7)+G7</f>
        <v>7663</v>
      </c>
      <c r="W7" s="31">
        <f t="shared" ref="W7:W8" si="3">P7-V7</f>
        <v>16485.8</v>
      </c>
      <c r="X7" s="32">
        <v>873.14</v>
      </c>
      <c r="Y7" s="3">
        <f>+E7*17.5%+E7*3%</f>
        <v>4950.504</v>
      </c>
      <c r="Z7" s="33">
        <f>ROUND(+E7*2%,2)</f>
        <v>482.98</v>
      </c>
      <c r="AA7" s="34">
        <f t="shared" ref="AA7:AA8" si="4">SUM(X7:Z7)</f>
        <v>6306.624</v>
      </c>
    </row>
    <row r="8">
      <c r="A8" s="1"/>
      <c r="B8" s="1" t="s">
        <v>32</v>
      </c>
      <c r="C8" s="2" t="s">
        <v>33</v>
      </c>
      <c r="D8" s="1" t="s">
        <v>34</v>
      </c>
      <c r="E8" s="3">
        <v>6705.32</v>
      </c>
      <c r="F8" s="28">
        <v>15.0</v>
      </c>
      <c r="G8" s="3"/>
      <c r="H8" s="3"/>
      <c r="I8" s="3"/>
      <c r="J8" s="3"/>
      <c r="K8" s="3"/>
      <c r="L8" s="3"/>
      <c r="M8" s="3"/>
      <c r="N8" s="35"/>
      <c r="O8" s="3"/>
      <c r="P8" s="3">
        <f t="shared" si="1"/>
        <v>6705.32</v>
      </c>
      <c r="Q8" s="3">
        <v>0.0</v>
      </c>
      <c r="R8" s="3"/>
      <c r="S8" s="3">
        <v>721.12</v>
      </c>
      <c r="T8" s="3"/>
      <c r="U8" s="30"/>
      <c r="V8" s="3">
        <f t="shared" si="2"/>
        <v>721.12</v>
      </c>
      <c r="W8" s="31">
        <f t="shared" si="3"/>
        <v>5984.2</v>
      </c>
      <c r="X8" s="32">
        <v>396.83</v>
      </c>
      <c r="Y8" s="3"/>
      <c r="Z8" s="33"/>
      <c r="AA8" s="34">
        <f t="shared" si="4"/>
        <v>396.83</v>
      </c>
    </row>
    <row r="9">
      <c r="A9" s="1"/>
      <c r="B9" s="36" t="s">
        <v>35</v>
      </c>
      <c r="C9" s="37"/>
      <c r="D9" s="38"/>
      <c r="E9" s="39">
        <f>SUM(E7:E8)</f>
        <v>30854.12</v>
      </c>
      <c r="F9" s="39"/>
      <c r="G9" s="39">
        <f>+G8+G7</f>
        <v>0</v>
      </c>
      <c r="H9" s="39"/>
      <c r="I9" s="39"/>
      <c r="J9" s="39"/>
      <c r="K9" s="39"/>
      <c r="L9" s="39"/>
      <c r="M9" s="39"/>
      <c r="N9" s="39">
        <f t="shared" ref="N9:AA9" si="5">SUM(N7:N8)</f>
        <v>0</v>
      </c>
      <c r="O9" s="39">
        <f t="shared" si="5"/>
        <v>0</v>
      </c>
      <c r="P9" s="39">
        <f t="shared" si="5"/>
        <v>30854.12</v>
      </c>
      <c r="Q9" s="39">
        <f t="shared" si="5"/>
        <v>0</v>
      </c>
      <c r="R9" s="39">
        <f t="shared" si="5"/>
        <v>0</v>
      </c>
      <c r="S9" s="39">
        <f t="shared" si="5"/>
        <v>5606.94</v>
      </c>
      <c r="T9" s="39">
        <f t="shared" si="5"/>
        <v>0.07</v>
      </c>
      <c r="U9" s="39">
        <f t="shared" si="5"/>
        <v>2777.11</v>
      </c>
      <c r="V9" s="39">
        <f t="shared" si="5"/>
        <v>8384.12</v>
      </c>
      <c r="W9" s="39">
        <f t="shared" si="5"/>
        <v>22470</v>
      </c>
      <c r="X9" s="39">
        <f t="shared" si="5"/>
        <v>1269.97</v>
      </c>
      <c r="Y9" s="39">
        <f t="shared" si="5"/>
        <v>4950.504</v>
      </c>
      <c r="Z9" s="39">
        <f t="shared" si="5"/>
        <v>482.98</v>
      </c>
      <c r="AA9" s="39">
        <f t="shared" si="5"/>
        <v>6703.454</v>
      </c>
    </row>
    <row r="10">
      <c r="A10" s="1"/>
      <c r="B10" s="1"/>
      <c r="C10" s="2"/>
      <c r="D10" s="1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40"/>
      <c r="X10" s="1"/>
      <c r="Y10" s="1"/>
      <c r="Z10" s="1"/>
      <c r="AA10" s="1"/>
    </row>
    <row r="11">
      <c r="A11" s="1"/>
      <c r="B11" s="24" t="s">
        <v>36</v>
      </c>
      <c r="C11" s="37" t="s">
        <v>37</v>
      </c>
      <c r="D11" s="1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40"/>
      <c r="X11" s="1"/>
      <c r="Y11" s="1"/>
      <c r="Z11" s="1"/>
      <c r="AA11" s="1"/>
    </row>
    <row r="12">
      <c r="A12" s="1"/>
      <c r="B12" s="1" t="s">
        <v>38</v>
      </c>
      <c r="C12" s="2" t="s">
        <v>39</v>
      </c>
      <c r="D12" s="1" t="s">
        <v>40</v>
      </c>
      <c r="E12" s="3">
        <v>13520.0</v>
      </c>
      <c r="F12" s="28">
        <v>15.0</v>
      </c>
      <c r="G12" s="3"/>
      <c r="H12" s="3"/>
      <c r="I12" s="3"/>
      <c r="J12" s="3"/>
      <c r="K12" s="3"/>
      <c r="L12" s="3"/>
      <c r="M12" s="3"/>
      <c r="N12" s="3"/>
      <c r="O12" s="3"/>
      <c r="P12" s="3">
        <f t="shared" ref="P12:P21" si="6">E12+-N12</f>
        <v>13520</v>
      </c>
      <c r="Q12" s="3">
        <v>0.0</v>
      </c>
      <c r="R12" s="3"/>
      <c r="S12" s="3">
        <v>2181.19</v>
      </c>
      <c r="T12" s="3">
        <v>-0.19</v>
      </c>
      <c r="U12" s="30">
        <f t="shared" ref="U12:U18" si="7">ROUND(E12*0.115,2)</f>
        <v>1554.8</v>
      </c>
      <c r="V12" s="3">
        <f t="shared" ref="V12:V21" si="8">SUM(S12:U12)+G12</f>
        <v>3735.8</v>
      </c>
      <c r="W12" s="31">
        <f t="shared" ref="W12:W21" si="9">P12-V12</f>
        <v>9784.2</v>
      </c>
      <c r="X12" s="32">
        <v>582.92</v>
      </c>
      <c r="Y12" s="3">
        <f t="shared" ref="Y12:Y18" si="10">ROUND(+E12*17.5%,2)+ROUND(E12*3%,2)</f>
        <v>2771.6</v>
      </c>
      <c r="Z12" s="33">
        <f t="shared" ref="Z12:Z18" si="11">ROUND(+E12*2%,2)</f>
        <v>270.4</v>
      </c>
      <c r="AA12" s="34">
        <f t="shared" ref="AA12:AA21" si="12">SUM(X12:Z12)</f>
        <v>3624.92</v>
      </c>
    </row>
    <row r="13">
      <c r="A13" s="1"/>
      <c r="B13" s="1" t="s">
        <v>41</v>
      </c>
      <c r="C13" s="2" t="s">
        <v>42</v>
      </c>
      <c r="D13" s="1" t="s">
        <v>43</v>
      </c>
      <c r="E13" s="3">
        <v>7513.82</v>
      </c>
      <c r="F13" s="28">
        <v>15.0</v>
      </c>
      <c r="G13" s="3"/>
      <c r="H13" s="3"/>
      <c r="I13" s="3"/>
      <c r="J13" s="3"/>
      <c r="K13" s="3"/>
      <c r="L13" s="3"/>
      <c r="M13" s="3"/>
      <c r="N13" s="35"/>
      <c r="O13" s="3"/>
      <c r="P13" s="3">
        <f t="shared" si="6"/>
        <v>7513.82</v>
      </c>
      <c r="Q13" s="3">
        <v>0.0</v>
      </c>
      <c r="R13" s="3"/>
      <c r="S13" s="3">
        <v>893.85</v>
      </c>
      <c r="T13" s="3">
        <v>0.08</v>
      </c>
      <c r="U13" s="30">
        <f t="shared" si="7"/>
        <v>864.09</v>
      </c>
      <c r="V13" s="3">
        <f t="shared" si="8"/>
        <v>1758.02</v>
      </c>
      <c r="W13" s="31">
        <f t="shared" si="9"/>
        <v>5755.8</v>
      </c>
      <c r="X13" s="32">
        <v>418.91</v>
      </c>
      <c r="Y13" s="3">
        <f t="shared" si="10"/>
        <v>1540.33</v>
      </c>
      <c r="Z13" s="33">
        <f t="shared" si="11"/>
        <v>150.28</v>
      </c>
      <c r="AA13" s="34">
        <f t="shared" si="12"/>
        <v>2109.52</v>
      </c>
    </row>
    <row r="14">
      <c r="A14" s="1"/>
      <c r="B14" s="1" t="s">
        <v>44</v>
      </c>
      <c r="C14" s="2" t="s">
        <v>45</v>
      </c>
      <c r="D14" s="1" t="s">
        <v>46</v>
      </c>
      <c r="E14" s="3">
        <v>7513.82</v>
      </c>
      <c r="F14" s="28">
        <v>15.0</v>
      </c>
      <c r="G14" s="3"/>
      <c r="H14" s="3"/>
      <c r="I14" s="3"/>
      <c r="J14" s="3"/>
      <c r="K14" s="3"/>
      <c r="L14" s="3"/>
      <c r="M14" s="3"/>
      <c r="N14" s="35"/>
      <c r="O14" s="3"/>
      <c r="P14" s="3">
        <f t="shared" si="6"/>
        <v>7513.82</v>
      </c>
      <c r="Q14" s="3">
        <v>0.0</v>
      </c>
      <c r="R14" s="3"/>
      <c r="S14" s="3">
        <v>893.85</v>
      </c>
      <c r="T14" s="3">
        <v>0.08</v>
      </c>
      <c r="U14" s="30">
        <f t="shared" si="7"/>
        <v>864.09</v>
      </c>
      <c r="V14" s="3">
        <f t="shared" si="8"/>
        <v>1758.02</v>
      </c>
      <c r="W14" s="31">
        <f t="shared" si="9"/>
        <v>5755.8</v>
      </c>
      <c r="X14" s="32">
        <v>418.91</v>
      </c>
      <c r="Y14" s="3">
        <f t="shared" si="10"/>
        <v>1540.33</v>
      </c>
      <c r="Z14" s="33">
        <f t="shared" si="11"/>
        <v>150.28</v>
      </c>
      <c r="AA14" s="34">
        <f t="shared" si="12"/>
        <v>2109.52</v>
      </c>
    </row>
    <row r="15">
      <c r="A15" s="1"/>
      <c r="B15" s="1" t="s">
        <v>47</v>
      </c>
      <c r="C15" s="2" t="s">
        <v>48</v>
      </c>
      <c r="D15" s="1" t="s">
        <v>49</v>
      </c>
      <c r="E15" s="3">
        <v>7989.28</v>
      </c>
      <c r="F15" s="28">
        <v>15.0</v>
      </c>
      <c r="G15" s="3"/>
      <c r="H15" s="3"/>
      <c r="I15" s="3"/>
      <c r="J15" s="3"/>
      <c r="K15" s="3"/>
      <c r="L15" s="3"/>
      <c r="M15" s="3"/>
      <c r="N15" s="35"/>
      <c r="O15" s="3"/>
      <c r="P15" s="3">
        <f t="shared" si="6"/>
        <v>7989.28</v>
      </c>
      <c r="Q15" s="3">
        <v>0.0</v>
      </c>
      <c r="R15" s="3"/>
      <c r="S15" s="3">
        <v>995.41</v>
      </c>
      <c r="T15" s="3">
        <v>-0.1</v>
      </c>
      <c r="U15" s="30">
        <f t="shared" si="7"/>
        <v>918.77</v>
      </c>
      <c r="V15" s="3">
        <f t="shared" si="8"/>
        <v>1914.08</v>
      </c>
      <c r="W15" s="31">
        <f t="shared" si="9"/>
        <v>6075.2</v>
      </c>
      <c r="X15" s="32">
        <v>431.89</v>
      </c>
      <c r="Y15" s="3">
        <f t="shared" si="10"/>
        <v>1637.8</v>
      </c>
      <c r="Z15" s="33">
        <f t="shared" si="11"/>
        <v>159.79</v>
      </c>
      <c r="AA15" s="34">
        <f t="shared" si="12"/>
        <v>2229.48</v>
      </c>
    </row>
    <row r="16">
      <c r="A16" s="1"/>
      <c r="B16" s="1" t="s">
        <v>50</v>
      </c>
      <c r="C16" s="2" t="s">
        <v>51</v>
      </c>
      <c r="D16" s="1" t="s">
        <v>52</v>
      </c>
      <c r="E16" s="3">
        <v>5467.23</v>
      </c>
      <c r="F16" s="28">
        <v>15.0</v>
      </c>
      <c r="G16" s="29">
        <v>2640.0</v>
      </c>
      <c r="H16" s="3"/>
      <c r="I16" s="3"/>
      <c r="J16" s="3"/>
      <c r="K16" s="3"/>
      <c r="L16" s="3"/>
      <c r="M16" s="3"/>
      <c r="N16" s="35"/>
      <c r="O16" s="3"/>
      <c r="P16" s="3">
        <f t="shared" si="6"/>
        <v>5467.23</v>
      </c>
      <c r="Q16" s="3">
        <v>0.0</v>
      </c>
      <c r="R16" s="3"/>
      <c r="S16" s="3">
        <v>496.67</v>
      </c>
      <c r="T16" s="3">
        <v>0.03</v>
      </c>
      <c r="U16" s="30">
        <f t="shared" si="7"/>
        <v>628.73</v>
      </c>
      <c r="V16" s="3">
        <f t="shared" si="8"/>
        <v>3765.43</v>
      </c>
      <c r="W16" s="31">
        <f t="shared" si="9"/>
        <v>1701.8</v>
      </c>
      <c r="X16" s="32">
        <v>363.03</v>
      </c>
      <c r="Y16" s="3">
        <f t="shared" si="10"/>
        <v>1120.79</v>
      </c>
      <c r="Z16" s="33">
        <f t="shared" si="11"/>
        <v>109.34</v>
      </c>
      <c r="AA16" s="34">
        <f t="shared" si="12"/>
        <v>1593.16</v>
      </c>
    </row>
    <row r="17">
      <c r="A17" s="1"/>
      <c r="B17" s="1" t="s">
        <v>53</v>
      </c>
      <c r="C17" s="2" t="s">
        <v>54</v>
      </c>
      <c r="D17" s="1" t="s">
        <v>55</v>
      </c>
      <c r="E17" s="3">
        <v>4844.53</v>
      </c>
      <c r="F17" s="28">
        <v>15.0</v>
      </c>
      <c r="G17" s="29">
        <v>2422.52</v>
      </c>
      <c r="H17" s="3"/>
      <c r="I17" s="3"/>
      <c r="J17" s="3"/>
      <c r="K17" s="3"/>
      <c r="L17" s="3"/>
      <c r="M17" s="3"/>
      <c r="N17" s="35"/>
      <c r="O17" s="3"/>
      <c r="P17" s="3">
        <f t="shared" si="6"/>
        <v>4844.53</v>
      </c>
      <c r="Q17" s="3"/>
      <c r="R17" s="3"/>
      <c r="S17" s="3">
        <v>397.02</v>
      </c>
      <c r="T17" s="3">
        <v>0.07</v>
      </c>
      <c r="U17" s="30">
        <f t="shared" si="7"/>
        <v>557.12</v>
      </c>
      <c r="V17" s="3">
        <f t="shared" si="8"/>
        <v>3376.73</v>
      </c>
      <c r="W17" s="31">
        <f t="shared" si="9"/>
        <v>1467.8</v>
      </c>
      <c r="X17" s="32">
        <v>346.02</v>
      </c>
      <c r="Y17" s="3">
        <f t="shared" si="10"/>
        <v>993.13</v>
      </c>
      <c r="Z17" s="33">
        <f t="shared" si="11"/>
        <v>96.89</v>
      </c>
      <c r="AA17" s="34">
        <f t="shared" si="12"/>
        <v>1436.04</v>
      </c>
    </row>
    <row r="18">
      <c r="A18" s="1"/>
      <c r="B18" s="1" t="s">
        <v>56</v>
      </c>
      <c r="C18" s="2" t="s">
        <v>57</v>
      </c>
      <c r="D18" s="1" t="s">
        <v>58</v>
      </c>
      <c r="E18" s="3">
        <v>5467.23</v>
      </c>
      <c r="F18" s="28">
        <v>15.0</v>
      </c>
      <c r="G18" s="29">
        <v>2655.36</v>
      </c>
      <c r="H18" s="35"/>
      <c r="I18" s="35"/>
      <c r="J18" s="35"/>
      <c r="K18" s="35"/>
      <c r="L18" s="35"/>
      <c r="M18" s="35"/>
      <c r="N18" s="35"/>
      <c r="O18" s="3"/>
      <c r="P18" s="3">
        <f t="shared" si="6"/>
        <v>5467.23</v>
      </c>
      <c r="Q18" s="3"/>
      <c r="R18" s="3"/>
      <c r="S18" s="3">
        <v>496.67</v>
      </c>
      <c r="T18" s="3">
        <v>0.07</v>
      </c>
      <c r="U18" s="30">
        <f t="shared" si="7"/>
        <v>628.73</v>
      </c>
      <c r="V18" s="3">
        <f t="shared" si="8"/>
        <v>3780.83</v>
      </c>
      <c r="W18" s="31">
        <f t="shared" si="9"/>
        <v>1686.4</v>
      </c>
      <c r="X18" s="32">
        <v>363.03</v>
      </c>
      <c r="Y18" s="3">
        <f t="shared" si="10"/>
        <v>1120.79</v>
      </c>
      <c r="Z18" s="33">
        <f t="shared" si="11"/>
        <v>109.34</v>
      </c>
      <c r="AA18" s="34">
        <f t="shared" si="12"/>
        <v>1593.16</v>
      </c>
    </row>
    <row r="19">
      <c r="A19" s="1"/>
      <c r="B19" s="41" t="s">
        <v>59</v>
      </c>
      <c r="C19" s="2" t="s">
        <v>60</v>
      </c>
      <c r="D19" s="41" t="s">
        <v>61</v>
      </c>
      <c r="E19" s="3">
        <v>5278.8</v>
      </c>
      <c r="F19" s="28">
        <v>15.0</v>
      </c>
      <c r="G19" s="3"/>
      <c r="H19" s="35"/>
      <c r="I19" s="35"/>
      <c r="J19" s="35"/>
      <c r="K19" s="35"/>
      <c r="L19" s="35"/>
      <c r="M19" s="35"/>
      <c r="N19" s="35"/>
      <c r="O19" s="3"/>
      <c r="P19" s="3">
        <f t="shared" si="6"/>
        <v>5278.8</v>
      </c>
      <c r="Q19" s="3"/>
      <c r="R19" s="3"/>
      <c r="S19" s="3">
        <v>466.53</v>
      </c>
      <c r="T19" s="3">
        <v>0.07</v>
      </c>
      <c r="U19" s="30"/>
      <c r="V19" s="3">
        <f t="shared" si="8"/>
        <v>466.6</v>
      </c>
      <c r="W19" s="31">
        <f t="shared" si="9"/>
        <v>4812.2</v>
      </c>
      <c r="X19" s="32">
        <v>357.88</v>
      </c>
      <c r="Y19" s="3"/>
      <c r="Z19" s="33"/>
      <c r="AA19" s="34">
        <f t="shared" si="12"/>
        <v>357.88</v>
      </c>
    </row>
    <row r="20">
      <c r="A20" s="1"/>
      <c r="B20" s="41" t="s">
        <v>62</v>
      </c>
      <c r="C20" s="2" t="s">
        <v>63</v>
      </c>
      <c r="D20" s="41" t="s">
        <v>55</v>
      </c>
      <c r="E20" s="3">
        <v>4844.53</v>
      </c>
      <c r="F20" s="28">
        <v>15.0</v>
      </c>
      <c r="G20" s="29">
        <v>1559.0</v>
      </c>
      <c r="H20" s="3"/>
      <c r="I20" s="3"/>
      <c r="J20" s="3"/>
      <c r="K20" s="3"/>
      <c r="L20" s="3"/>
      <c r="M20" s="3"/>
      <c r="N20" s="35"/>
      <c r="O20" s="3"/>
      <c r="P20" s="3">
        <f t="shared" si="6"/>
        <v>4844.53</v>
      </c>
      <c r="Q20" s="3"/>
      <c r="R20" s="3"/>
      <c r="S20" s="3">
        <v>397.02</v>
      </c>
      <c r="T20" s="3">
        <v>-0.01</v>
      </c>
      <c r="U20" s="30">
        <f t="shared" ref="U20:U21" si="13">ROUND(E20*0.115,2)</f>
        <v>557.12</v>
      </c>
      <c r="V20" s="3">
        <f t="shared" si="8"/>
        <v>2513.13</v>
      </c>
      <c r="W20" s="31">
        <f t="shared" si="9"/>
        <v>2331.4</v>
      </c>
      <c r="X20" s="32">
        <v>346.02</v>
      </c>
      <c r="Y20" s="3">
        <f t="shared" ref="Y20:Y21" si="14">ROUND(+E20*17.5%,2)+ROUND(E20*3%,2)</f>
        <v>993.13</v>
      </c>
      <c r="Z20" s="33">
        <f t="shared" ref="Z20:Z21" si="15">ROUND(+E20*2%,2)</f>
        <v>96.89</v>
      </c>
      <c r="AA20" s="34">
        <f t="shared" si="12"/>
        <v>1436.04</v>
      </c>
    </row>
    <row r="21" ht="15.75" customHeight="1">
      <c r="A21" s="1"/>
      <c r="B21" s="41" t="s">
        <v>64</v>
      </c>
      <c r="C21" s="2" t="s">
        <v>65</v>
      </c>
      <c r="D21" s="41" t="s">
        <v>66</v>
      </c>
      <c r="E21" s="3">
        <v>5467.23</v>
      </c>
      <c r="F21" s="28">
        <v>15.0</v>
      </c>
      <c r="G21" s="29">
        <v>703.24</v>
      </c>
      <c r="H21" s="3"/>
      <c r="I21" s="3"/>
      <c r="J21" s="3"/>
      <c r="K21" s="3"/>
      <c r="L21" s="3"/>
      <c r="M21" s="3"/>
      <c r="N21" s="35"/>
      <c r="O21" s="3"/>
      <c r="P21" s="3">
        <f t="shared" si="6"/>
        <v>5467.23</v>
      </c>
      <c r="Q21" s="3"/>
      <c r="R21" s="3"/>
      <c r="S21" s="3">
        <v>496.67</v>
      </c>
      <c r="T21" s="3">
        <v>-0.01</v>
      </c>
      <c r="U21" s="30">
        <f t="shared" si="13"/>
        <v>628.73</v>
      </c>
      <c r="V21" s="3">
        <f t="shared" si="8"/>
        <v>1828.63</v>
      </c>
      <c r="W21" s="31">
        <f t="shared" si="9"/>
        <v>3638.6</v>
      </c>
      <c r="X21" s="32">
        <v>363.03</v>
      </c>
      <c r="Y21" s="3">
        <f t="shared" si="14"/>
        <v>1120.79</v>
      </c>
      <c r="Z21" s="33">
        <f t="shared" si="15"/>
        <v>109.34</v>
      </c>
      <c r="AA21" s="34">
        <f t="shared" si="12"/>
        <v>1593.16</v>
      </c>
    </row>
    <row r="22" ht="15.75" customHeight="1">
      <c r="A22" s="1"/>
      <c r="B22" s="24" t="s">
        <v>35</v>
      </c>
      <c r="C22" s="37"/>
      <c r="D22" s="38"/>
      <c r="E22" s="39">
        <f>SUM(E12:E21)</f>
        <v>67906.47</v>
      </c>
      <c r="F22" s="39"/>
      <c r="G22" s="39">
        <f>SUM(G12:G21)</f>
        <v>9980.12</v>
      </c>
      <c r="H22" s="39">
        <f>+H19+H17+H16+H12+H13+H14+H18</f>
        <v>0</v>
      </c>
      <c r="I22" s="39"/>
      <c r="J22" s="39"/>
      <c r="K22" s="39"/>
      <c r="L22" s="39"/>
      <c r="M22" s="39"/>
      <c r="N22" s="39">
        <f t="shared" ref="N22:P22" si="16">SUM(N12:N21)</f>
        <v>0</v>
      </c>
      <c r="O22" s="39">
        <f t="shared" si="16"/>
        <v>0</v>
      </c>
      <c r="P22" s="39">
        <f t="shared" si="16"/>
        <v>67906.47</v>
      </c>
      <c r="Q22" s="39">
        <f t="shared" ref="Q22:R22" si="17">SUM(Q12:S21)</f>
        <v>7714.88</v>
      </c>
      <c r="R22" s="39">
        <f t="shared" si="17"/>
        <v>7714.97</v>
      </c>
      <c r="S22" s="39">
        <f t="shared" ref="S22:AA22" si="18">SUM(S12:S21)</f>
        <v>7714.88</v>
      </c>
      <c r="T22" s="39">
        <f t="shared" si="18"/>
        <v>0.09</v>
      </c>
      <c r="U22" s="39">
        <f t="shared" si="18"/>
        <v>7202.18</v>
      </c>
      <c r="V22" s="39">
        <f t="shared" si="18"/>
        <v>24897.27</v>
      </c>
      <c r="W22" s="39">
        <f t="shared" si="18"/>
        <v>43009.2</v>
      </c>
      <c r="X22" s="39">
        <f t="shared" si="18"/>
        <v>3991.64</v>
      </c>
      <c r="Y22" s="39">
        <f t="shared" si="18"/>
        <v>12838.69</v>
      </c>
      <c r="Z22" s="39">
        <f t="shared" si="18"/>
        <v>1252.55</v>
      </c>
      <c r="AA22" s="39">
        <f t="shared" si="18"/>
        <v>18082.88</v>
      </c>
    </row>
    <row r="23" ht="15.75" customHeight="1">
      <c r="A23" s="1"/>
      <c r="B23" s="24"/>
      <c r="C23" s="2"/>
      <c r="D23" s="1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40"/>
      <c r="X23" s="1"/>
      <c r="Y23" s="1"/>
      <c r="Z23" s="1"/>
      <c r="AA23" s="1"/>
    </row>
    <row r="24" ht="15.75" customHeight="1">
      <c r="A24" s="1"/>
      <c r="B24" s="24" t="s">
        <v>67</v>
      </c>
      <c r="C24" s="37" t="s">
        <v>68</v>
      </c>
      <c r="D24" s="1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40"/>
      <c r="X24" s="1"/>
      <c r="Y24" s="1"/>
      <c r="Z24" s="1"/>
      <c r="AA24" s="1"/>
    </row>
    <row r="25" ht="15.75" customHeight="1">
      <c r="A25" s="1"/>
      <c r="B25" s="1" t="s">
        <v>69</v>
      </c>
      <c r="C25" s="2" t="s">
        <v>70</v>
      </c>
      <c r="D25" s="41" t="s">
        <v>71</v>
      </c>
      <c r="E25" s="3">
        <v>7782.06</v>
      </c>
      <c r="F25" s="28">
        <v>15.0</v>
      </c>
      <c r="G25" s="3"/>
      <c r="H25" s="3"/>
      <c r="I25" s="3"/>
      <c r="J25" s="3"/>
      <c r="K25" s="3"/>
      <c r="L25" s="3"/>
      <c r="M25" s="3"/>
      <c r="N25" s="35"/>
      <c r="O25" s="3"/>
      <c r="P25" s="3">
        <f t="shared" ref="P25:P28" si="19">E25+-N25</f>
        <v>7782.06</v>
      </c>
      <c r="Q25" s="3">
        <v>0.0</v>
      </c>
      <c r="R25" s="3"/>
      <c r="S25" s="3">
        <v>951.13</v>
      </c>
      <c r="T25" s="3">
        <v>0.19</v>
      </c>
      <c r="U25" s="30">
        <f t="shared" ref="U25:U28" si="20">ROUND(E25*0.115,2)</f>
        <v>894.94</v>
      </c>
      <c r="V25" s="3">
        <f t="shared" ref="V25:V28" si="21">SUM(S25:U25)+G25</f>
        <v>1846.26</v>
      </c>
      <c r="W25" s="31">
        <f t="shared" ref="W25:W28" si="22">P25-V25</f>
        <v>5935.8</v>
      </c>
      <c r="X25" s="32">
        <v>426.24</v>
      </c>
      <c r="Y25" s="3">
        <f t="shared" ref="Y25:Y28" si="23">ROUND(+E25*17.5%,2)+ROUND(E25*3%,2)</f>
        <v>1595.32</v>
      </c>
      <c r="Z25" s="33">
        <f t="shared" ref="Z25:Z28" si="24">ROUND(+E25*2%,2)</f>
        <v>155.64</v>
      </c>
      <c r="AA25" s="34">
        <f t="shared" ref="AA25:AA28" si="25">SUM(X25:Z25)</f>
        <v>2177.2</v>
      </c>
    </row>
    <row r="26" ht="15.75" customHeight="1">
      <c r="A26" s="1"/>
      <c r="B26" s="1" t="s">
        <v>72</v>
      </c>
      <c r="C26" s="2" t="s">
        <v>73</v>
      </c>
      <c r="D26" s="41" t="s">
        <v>74</v>
      </c>
      <c r="E26" s="3">
        <v>7782.06</v>
      </c>
      <c r="F26" s="28">
        <v>15.0</v>
      </c>
      <c r="G26" s="3"/>
      <c r="H26" s="3"/>
      <c r="I26" s="3"/>
      <c r="J26" s="3"/>
      <c r="K26" s="3"/>
      <c r="L26" s="3"/>
      <c r="M26" s="3"/>
      <c r="N26" s="35"/>
      <c r="O26" s="3"/>
      <c r="P26" s="3">
        <f t="shared" si="19"/>
        <v>7782.06</v>
      </c>
      <c r="Q26" s="3">
        <v>0.0</v>
      </c>
      <c r="R26" s="3"/>
      <c r="S26" s="3">
        <v>951.13</v>
      </c>
      <c r="T26" s="3">
        <v>0.19</v>
      </c>
      <c r="U26" s="30">
        <f t="shared" si="20"/>
        <v>894.94</v>
      </c>
      <c r="V26" s="3">
        <f t="shared" si="21"/>
        <v>1846.26</v>
      </c>
      <c r="W26" s="31">
        <f t="shared" si="22"/>
        <v>5935.8</v>
      </c>
      <c r="X26" s="32">
        <v>426.24</v>
      </c>
      <c r="Y26" s="3">
        <f t="shared" si="23"/>
        <v>1595.32</v>
      </c>
      <c r="Z26" s="33">
        <f t="shared" si="24"/>
        <v>155.64</v>
      </c>
      <c r="AA26" s="34">
        <f t="shared" si="25"/>
        <v>2177.2</v>
      </c>
    </row>
    <row r="27" ht="15.75" customHeight="1">
      <c r="A27" s="1"/>
      <c r="B27" s="1" t="s">
        <v>75</v>
      </c>
      <c r="C27" s="2" t="s">
        <v>76</v>
      </c>
      <c r="D27" s="1" t="s">
        <v>77</v>
      </c>
      <c r="E27" s="3">
        <v>7782.06</v>
      </c>
      <c r="F27" s="28">
        <v>15.0</v>
      </c>
      <c r="G27" s="29">
        <v>3336.0</v>
      </c>
      <c r="H27" s="3"/>
      <c r="I27" s="3"/>
      <c r="J27" s="3"/>
      <c r="K27" s="3"/>
      <c r="L27" s="3"/>
      <c r="M27" s="3"/>
      <c r="N27" s="35"/>
      <c r="O27" s="3"/>
      <c r="P27" s="3">
        <f t="shared" si="19"/>
        <v>7782.06</v>
      </c>
      <c r="Q27" s="3">
        <v>0.0</v>
      </c>
      <c r="R27" s="3"/>
      <c r="S27" s="3">
        <v>951.13</v>
      </c>
      <c r="T27" s="3">
        <v>0.19</v>
      </c>
      <c r="U27" s="30">
        <f t="shared" si="20"/>
        <v>894.94</v>
      </c>
      <c r="V27" s="3">
        <f t="shared" si="21"/>
        <v>5182.26</v>
      </c>
      <c r="W27" s="31">
        <f t="shared" si="22"/>
        <v>2599.8</v>
      </c>
      <c r="X27" s="32">
        <v>426.24</v>
      </c>
      <c r="Y27" s="3">
        <f t="shared" si="23"/>
        <v>1595.32</v>
      </c>
      <c r="Z27" s="33">
        <f t="shared" si="24"/>
        <v>155.64</v>
      </c>
      <c r="AA27" s="34">
        <f t="shared" si="25"/>
        <v>2177.2</v>
      </c>
    </row>
    <row r="28" ht="15.75" customHeight="1">
      <c r="A28" s="1"/>
      <c r="B28" s="1" t="s">
        <v>78</v>
      </c>
      <c r="C28" s="2" t="s">
        <v>79</v>
      </c>
      <c r="D28" s="41" t="s">
        <v>74</v>
      </c>
      <c r="E28" s="3">
        <v>7782.06</v>
      </c>
      <c r="F28" s="28">
        <v>15.0</v>
      </c>
      <c r="G28" s="29">
        <v>1191.0</v>
      </c>
      <c r="H28" s="35"/>
      <c r="I28" s="35"/>
      <c r="J28" s="35"/>
      <c r="K28" s="35"/>
      <c r="L28" s="35"/>
      <c r="M28" s="35"/>
      <c r="N28" s="35"/>
      <c r="O28" s="3"/>
      <c r="P28" s="3">
        <f t="shared" si="19"/>
        <v>7782.06</v>
      </c>
      <c r="Q28" s="3"/>
      <c r="R28" s="3"/>
      <c r="S28" s="3">
        <v>951.13</v>
      </c>
      <c r="T28" s="3">
        <v>0.19</v>
      </c>
      <c r="U28" s="30">
        <f t="shared" si="20"/>
        <v>894.94</v>
      </c>
      <c r="V28" s="3">
        <f t="shared" si="21"/>
        <v>3037.26</v>
      </c>
      <c r="W28" s="31">
        <f t="shared" si="22"/>
        <v>4744.8</v>
      </c>
      <c r="X28" s="32">
        <v>426.24</v>
      </c>
      <c r="Y28" s="3">
        <f t="shared" si="23"/>
        <v>1595.32</v>
      </c>
      <c r="Z28" s="33">
        <f t="shared" si="24"/>
        <v>155.64</v>
      </c>
      <c r="AA28" s="34">
        <f t="shared" si="25"/>
        <v>2177.2</v>
      </c>
    </row>
    <row r="29" ht="15.75" customHeight="1">
      <c r="A29" s="1"/>
      <c r="B29" s="24" t="s">
        <v>35</v>
      </c>
      <c r="C29" s="37"/>
      <c r="D29" s="38"/>
      <c r="E29" s="39">
        <f>SUM(E25:E28)</f>
        <v>31128.24</v>
      </c>
      <c r="F29" s="39"/>
      <c r="G29" s="39">
        <f>+G28+G27+G25+G26</f>
        <v>4527</v>
      </c>
      <c r="H29" s="39"/>
      <c r="I29" s="39"/>
      <c r="J29" s="39"/>
      <c r="K29" s="39"/>
      <c r="L29" s="39"/>
      <c r="M29" s="39"/>
      <c r="N29" s="39">
        <f t="shared" ref="N29:P29" si="26">SUM(N25:N28)</f>
        <v>0</v>
      </c>
      <c r="O29" s="39">
        <f t="shared" si="26"/>
        <v>0</v>
      </c>
      <c r="P29" s="39">
        <f t="shared" si="26"/>
        <v>31128.24</v>
      </c>
      <c r="Q29" s="39">
        <f t="shared" ref="Q29:R29" si="27">SUM(Q25:Q27)</f>
        <v>0</v>
      </c>
      <c r="R29" s="39">
        <f t="shared" si="27"/>
        <v>0</v>
      </c>
      <c r="S29" s="39">
        <f t="shared" ref="S29:AA29" si="28">SUM(S25:S28)</f>
        <v>3804.52</v>
      </c>
      <c r="T29" s="39">
        <f t="shared" si="28"/>
        <v>0.76</v>
      </c>
      <c r="U29" s="39">
        <f t="shared" si="28"/>
        <v>3579.76</v>
      </c>
      <c r="V29" s="39">
        <f t="shared" si="28"/>
        <v>11912.04</v>
      </c>
      <c r="W29" s="39">
        <f t="shared" si="28"/>
        <v>19216.2</v>
      </c>
      <c r="X29" s="39">
        <f t="shared" si="28"/>
        <v>1704.96</v>
      </c>
      <c r="Y29" s="39">
        <f t="shared" si="28"/>
        <v>6381.28</v>
      </c>
      <c r="Z29" s="39">
        <f t="shared" si="28"/>
        <v>622.56</v>
      </c>
      <c r="AA29" s="39">
        <f t="shared" si="28"/>
        <v>8708.8</v>
      </c>
    </row>
    <row r="30" ht="15.75" customHeight="1">
      <c r="A30" s="1"/>
      <c r="B30" s="1"/>
      <c r="C30" s="2"/>
      <c r="D30" s="1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40"/>
      <c r="X30" s="1"/>
      <c r="Y30" s="1"/>
      <c r="Z30" s="1"/>
      <c r="AA30" s="1"/>
    </row>
    <row r="31" ht="15.75" customHeight="1">
      <c r="A31" s="1"/>
      <c r="B31" s="24" t="s">
        <v>80</v>
      </c>
      <c r="C31" s="37" t="s">
        <v>81</v>
      </c>
      <c r="D31" s="1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40"/>
      <c r="X31" s="1"/>
      <c r="Y31" s="1"/>
      <c r="Z31" s="1"/>
      <c r="AA31" s="1"/>
    </row>
    <row r="32" ht="15.75" customHeight="1">
      <c r="A32" s="1"/>
      <c r="B32" s="1" t="s">
        <v>82</v>
      </c>
      <c r="C32" s="2"/>
      <c r="D32" s="41" t="s">
        <v>83</v>
      </c>
      <c r="E32" s="3"/>
      <c r="F32" s="28"/>
      <c r="G32" s="3"/>
      <c r="H32" s="3"/>
      <c r="I32" s="3"/>
      <c r="J32" s="3"/>
      <c r="K32" s="3"/>
      <c r="L32" s="3"/>
      <c r="M32" s="3"/>
      <c r="N32" s="35"/>
      <c r="O32" s="3"/>
      <c r="P32" s="3"/>
      <c r="Q32" s="3"/>
      <c r="R32" s="3"/>
      <c r="S32" s="3"/>
      <c r="T32" s="3"/>
      <c r="U32" s="42"/>
      <c r="V32" s="3"/>
      <c r="W32" s="43"/>
      <c r="X32" s="32"/>
      <c r="Y32" s="32"/>
      <c r="Z32" s="33"/>
      <c r="AA32" s="34"/>
    </row>
    <row r="33" ht="15.75" customHeight="1">
      <c r="A33" s="1"/>
      <c r="B33" s="41" t="s">
        <v>82</v>
      </c>
      <c r="C33" s="2" t="s">
        <v>84</v>
      </c>
      <c r="D33" s="41" t="s">
        <v>85</v>
      </c>
      <c r="E33" s="3">
        <v>7782.06</v>
      </c>
      <c r="F33" s="28">
        <v>15.0</v>
      </c>
      <c r="G33" s="3"/>
      <c r="H33" s="3"/>
      <c r="I33" s="3"/>
      <c r="J33" s="3"/>
      <c r="K33" s="3"/>
      <c r="L33" s="3"/>
      <c r="M33" s="3"/>
      <c r="N33" s="35"/>
      <c r="O33" s="3"/>
      <c r="P33" s="3">
        <f t="shared" ref="P33:P49" si="29">E33+-N33</f>
        <v>7782.06</v>
      </c>
      <c r="Q33" s="3"/>
      <c r="R33" s="3"/>
      <c r="S33" s="3">
        <v>951.13</v>
      </c>
      <c r="T33" s="3">
        <v>0.19</v>
      </c>
      <c r="U33" s="42">
        <v>894.94</v>
      </c>
      <c r="V33" s="3">
        <f t="shared" ref="V33:V35" si="30">SUM(S33:U33)+G33</f>
        <v>1846.26</v>
      </c>
      <c r="W33" s="31">
        <f t="shared" ref="W33:W49" si="31">P33-V33</f>
        <v>5935.8</v>
      </c>
      <c r="X33" s="32">
        <v>426.24</v>
      </c>
      <c r="Y33" s="3">
        <f t="shared" ref="Y33:Y49" si="32">ROUND(+E33*17.5%,2)+ROUND(E33*3%,2)</f>
        <v>1595.32</v>
      </c>
      <c r="Z33" s="33">
        <f t="shared" ref="Z33:Z49" si="33">ROUND(+E33*2%,2)</f>
        <v>155.64</v>
      </c>
      <c r="AA33" s="34">
        <f t="shared" ref="AA33:AA49" si="34">SUM(X33:Z33)</f>
        <v>2177.2</v>
      </c>
    </row>
    <row r="34" ht="15.75" customHeight="1">
      <c r="A34" s="1"/>
      <c r="B34" s="1" t="s">
        <v>86</v>
      </c>
      <c r="C34" s="2" t="s">
        <v>87</v>
      </c>
      <c r="D34" s="41" t="s">
        <v>85</v>
      </c>
      <c r="E34" s="3">
        <v>7782.06</v>
      </c>
      <c r="F34" s="28">
        <v>15.0</v>
      </c>
      <c r="G34" s="3"/>
      <c r="H34" s="3"/>
      <c r="I34" s="3"/>
      <c r="J34" s="3"/>
      <c r="K34" s="3"/>
      <c r="L34" s="3"/>
      <c r="M34" s="3"/>
      <c r="N34" s="35"/>
      <c r="O34" s="3"/>
      <c r="P34" s="3">
        <f t="shared" si="29"/>
        <v>7782.06</v>
      </c>
      <c r="Q34" s="3"/>
      <c r="R34" s="3"/>
      <c r="S34" s="3">
        <v>951.13</v>
      </c>
      <c r="T34" s="3">
        <v>0.19</v>
      </c>
      <c r="U34" s="42">
        <v>894.94</v>
      </c>
      <c r="V34" s="3">
        <f t="shared" si="30"/>
        <v>1846.26</v>
      </c>
      <c r="W34" s="31">
        <f t="shared" si="31"/>
        <v>5935.8</v>
      </c>
      <c r="X34" s="32">
        <v>426.24</v>
      </c>
      <c r="Y34" s="3">
        <f t="shared" si="32"/>
        <v>1595.32</v>
      </c>
      <c r="Z34" s="33">
        <f t="shared" si="33"/>
        <v>155.64</v>
      </c>
      <c r="AA34" s="34">
        <f t="shared" si="34"/>
        <v>2177.2</v>
      </c>
    </row>
    <row r="35" ht="15.75" customHeight="1">
      <c r="A35" s="1"/>
      <c r="B35" s="1" t="s">
        <v>88</v>
      </c>
      <c r="C35" s="2" t="s">
        <v>89</v>
      </c>
      <c r="D35" s="1" t="s">
        <v>90</v>
      </c>
      <c r="E35" s="3">
        <v>7989.28</v>
      </c>
      <c r="F35" s="28">
        <v>15.0</v>
      </c>
      <c r="G35" s="29">
        <v>955.0</v>
      </c>
      <c r="H35" s="3"/>
      <c r="I35" s="3"/>
      <c r="J35" s="3"/>
      <c r="K35" s="3"/>
      <c r="L35" s="3"/>
      <c r="M35" s="3"/>
      <c r="N35" s="35"/>
      <c r="O35" s="3"/>
      <c r="P35" s="3">
        <f t="shared" si="29"/>
        <v>7989.28</v>
      </c>
      <c r="Q35" s="3">
        <v>0.0</v>
      </c>
      <c r="R35" s="3"/>
      <c r="S35" s="3">
        <v>995.41</v>
      </c>
      <c r="T35" s="3">
        <v>-0.1</v>
      </c>
      <c r="U35" s="42">
        <f t="shared" ref="U35:U49" si="35">ROUND(E35*0.115,2)</f>
        <v>918.77</v>
      </c>
      <c r="V35" s="3">
        <f t="shared" si="30"/>
        <v>2869.08</v>
      </c>
      <c r="W35" s="31">
        <f t="shared" si="31"/>
        <v>5120.2</v>
      </c>
      <c r="X35" s="32">
        <v>431.89</v>
      </c>
      <c r="Y35" s="3">
        <f t="shared" si="32"/>
        <v>1637.8</v>
      </c>
      <c r="Z35" s="33">
        <f t="shared" si="33"/>
        <v>159.79</v>
      </c>
      <c r="AA35" s="34">
        <f t="shared" si="34"/>
        <v>2229.48</v>
      </c>
    </row>
    <row r="36" ht="15.75" customHeight="1">
      <c r="A36" s="1"/>
      <c r="B36" s="1" t="s">
        <v>91</v>
      </c>
      <c r="C36" s="2" t="s">
        <v>92</v>
      </c>
      <c r="D36" s="1" t="s">
        <v>93</v>
      </c>
      <c r="E36" s="3">
        <v>7782.06</v>
      </c>
      <c r="F36" s="28">
        <v>15.0</v>
      </c>
      <c r="G36" s="3"/>
      <c r="H36" s="3"/>
      <c r="I36" s="29">
        <v>2994.04</v>
      </c>
      <c r="J36" s="3"/>
      <c r="K36" s="3"/>
      <c r="L36" s="3"/>
      <c r="M36" s="3"/>
      <c r="N36" s="35"/>
      <c r="O36" s="3"/>
      <c r="P36" s="3">
        <f t="shared" si="29"/>
        <v>7782.06</v>
      </c>
      <c r="Q36" s="3">
        <v>0.0</v>
      </c>
      <c r="R36" s="3"/>
      <c r="S36" s="3">
        <v>951.13</v>
      </c>
      <c r="T36" s="3">
        <v>0.15</v>
      </c>
      <c r="U36" s="42">
        <f t="shared" si="35"/>
        <v>894.94</v>
      </c>
      <c r="V36" s="3">
        <f>SUM(S36:U36)+G36+I36</f>
        <v>4840.26</v>
      </c>
      <c r="W36" s="31">
        <f t="shared" si="31"/>
        <v>2941.8</v>
      </c>
      <c r="X36" s="32">
        <v>426.24</v>
      </c>
      <c r="Y36" s="3">
        <f t="shared" si="32"/>
        <v>1595.32</v>
      </c>
      <c r="Z36" s="33">
        <f t="shared" si="33"/>
        <v>155.64</v>
      </c>
      <c r="AA36" s="34">
        <f t="shared" si="34"/>
        <v>2177.2</v>
      </c>
    </row>
    <row r="37" ht="15.75" customHeight="1">
      <c r="A37" s="1"/>
      <c r="B37" s="1" t="s">
        <v>94</v>
      </c>
      <c r="C37" s="2" t="s">
        <v>95</v>
      </c>
      <c r="D37" s="1" t="s">
        <v>96</v>
      </c>
      <c r="E37" s="3">
        <v>7782.06</v>
      </c>
      <c r="F37" s="28">
        <v>15.0</v>
      </c>
      <c r="G37" s="29">
        <v>2143.0</v>
      </c>
      <c r="H37" s="3"/>
      <c r="I37" s="3"/>
      <c r="J37" s="3"/>
      <c r="K37" s="3"/>
      <c r="L37" s="3"/>
      <c r="M37" s="3"/>
      <c r="N37" s="35"/>
      <c r="O37" s="3"/>
      <c r="P37" s="3">
        <f t="shared" si="29"/>
        <v>7782.06</v>
      </c>
      <c r="Q37" s="3">
        <v>0.0</v>
      </c>
      <c r="R37" s="3"/>
      <c r="S37" s="3">
        <v>951.13</v>
      </c>
      <c r="T37" s="3">
        <v>-0.01</v>
      </c>
      <c r="U37" s="42">
        <f t="shared" si="35"/>
        <v>894.94</v>
      </c>
      <c r="V37" s="3">
        <f t="shared" ref="V37:V39" si="36">SUM(S37:U37)+G37</f>
        <v>3989.06</v>
      </c>
      <c r="W37" s="31">
        <f t="shared" si="31"/>
        <v>3793</v>
      </c>
      <c r="X37" s="32">
        <v>426.24</v>
      </c>
      <c r="Y37" s="3">
        <f t="shared" si="32"/>
        <v>1595.32</v>
      </c>
      <c r="Z37" s="33">
        <f t="shared" si="33"/>
        <v>155.64</v>
      </c>
      <c r="AA37" s="34">
        <f t="shared" si="34"/>
        <v>2177.2</v>
      </c>
    </row>
    <row r="38" ht="15.75" customHeight="1">
      <c r="A38" s="1"/>
      <c r="B38" s="1" t="s">
        <v>97</v>
      </c>
      <c r="C38" s="2" t="s">
        <v>98</v>
      </c>
      <c r="D38" s="1" t="s">
        <v>96</v>
      </c>
      <c r="E38" s="3"/>
      <c r="F38" s="28"/>
      <c r="G38" s="44"/>
      <c r="H38" s="3"/>
      <c r="I38" s="3"/>
      <c r="J38" s="3"/>
      <c r="K38" s="3"/>
      <c r="L38" s="3"/>
      <c r="M38" s="3"/>
      <c r="N38" s="35"/>
      <c r="O38" s="3"/>
      <c r="P38" s="3">
        <f t="shared" si="29"/>
        <v>0</v>
      </c>
      <c r="Q38" s="3">
        <v>0.0</v>
      </c>
      <c r="R38" s="3"/>
      <c r="S38" s="3"/>
      <c r="T38" s="3"/>
      <c r="U38" s="42">
        <f t="shared" si="35"/>
        <v>0</v>
      </c>
      <c r="V38" s="3">
        <f t="shared" si="36"/>
        <v>0</v>
      </c>
      <c r="W38" s="31">
        <f t="shared" si="31"/>
        <v>0</v>
      </c>
      <c r="X38" s="32"/>
      <c r="Y38" s="3">
        <f t="shared" si="32"/>
        <v>0</v>
      </c>
      <c r="Z38" s="33">
        <f t="shared" si="33"/>
        <v>0</v>
      </c>
      <c r="AA38" s="34">
        <f t="shared" si="34"/>
        <v>0</v>
      </c>
    </row>
    <row r="39" ht="15.75" customHeight="1">
      <c r="A39" s="1"/>
      <c r="B39" s="1" t="s">
        <v>99</v>
      </c>
      <c r="C39" s="2" t="s">
        <v>100</v>
      </c>
      <c r="D39" s="1" t="s">
        <v>96</v>
      </c>
      <c r="E39" s="3">
        <v>7513.82</v>
      </c>
      <c r="F39" s="28">
        <v>15.0</v>
      </c>
      <c r="G39" s="3"/>
      <c r="H39" s="3"/>
      <c r="I39" s="3"/>
      <c r="J39" s="3"/>
      <c r="K39" s="3"/>
      <c r="L39" s="3"/>
      <c r="M39" s="3"/>
      <c r="N39" s="35"/>
      <c r="O39" s="3"/>
      <c r="P39" s="3">
        <f t="shared" si="29"/>
        <v>7513.82</v>
      </c>
      <c r="Q39" s="3">
        <v>0.0</v>
      </c>
      <c r="R39" s="3"/>
      <c r="S39" s="3">
        <v>893.85</v>
      </c>
      <c r="T39" s="3">
        <v>0.08</v>
      </c>
      <c r="U39" s="42">
        <f t="shared" si="35"/>
        <v>864.09</v>
      </c>
      <c r="V39" s="3">
        <f t="shared" si="36"/>
        <v>1758.02</v>
      </c>
      <c r="W39" s="31">
        <f t="shared" si="31"/>
        <v>5755.8</v>
      </c>
      <c r="X39" s="32">
        <v>418.91</v>
      </c>
      <c r="Y39" s="3">
        <f t="shared" si="32"/>
        <v>1540.33</v>
      </c>
      <c r="Z39" s="33">
        <f t="shared" si="33"/>
        <v>150.28</v>
      </c>
      <c r="AA39" s="34">
        <f t="shared" si="34"/>
        <v>2109.52</v>
      </c>
    </row>
    <row r="40" ht="15.75" customHeight="1">
      <c r="A40" s="1"/>
      <c r="B40" s="41" t="s">
        <v>101</v>
      </c>
      <c r="C40" s="2" t="s">
        <v>102</v>
      </c>
      <c r="D40" s="41" t="s">
        <v>103</v>
      </c>
      <c r="E40" s="3">
        <v>7782.06</v>
      </c>
      <c r="F40" s="28">
        <v>15.0</v>
      </c>
      <c r="G40" s="3"/>
      <c r="H40" s="3"/>
      <c r="I40" s="3"/>
      <c r="J40" s="29">
        <v>2257.03</v>
      </c>
      <c r="K40" s="29">
        <v>86.18</v>
      </c>
      <c r="L40" s="29">
        <v>1375.93</v>
      </c>
      <c r="M40" s="29">
        <v>37.35</v>
      </c>
      <c r="N40" s="35"/>
      <c r="O40" s="3"/>
      <c r="P40" s="3">
        <f t="shared" si="29"/>
        <v>7782.06</v>
      </c>
      <c r="Q40" s="3">
        <v>0.0</v>
      </c>
      <c r="R40" s="3"/>
      <c r="S40" s="3">
        <v>951.13</v>
      </c>
      <c r="T40" s="3">
        <v>0.1</v>
      </c>
      <c r="U40" s="42">
        <f t="shared" si="35"/>
        <v>894.94</v>
      </c>
      <c r="V40" s="3">
        <f>SUM(S40:U40)+G40+J40+K40+L40+M40</f>
        <v>5602.66</v>
      </c>
      <c r="W40" s="31">
        <f t="shared" si="31"/>
        <v>2179.4</v>
      </c>
      <c r="X40" s="32">
        <v>426.24</v>
      </c>
      <c r="Y40" s="3">
        <f t="shared" si="32"/>
        <v>1595.32</v>
      </c>
      <c r="Z40" s="33">
        <f t="shared" si="33"/>
        <v>155.64</v>
      </c>
      <c r="AA40" s="34">
        <f t="shared" si="34"/>
        <v>2177.2</v>
      </c>
    </row>
    <row r="41" ht="15.75" customHeight="1">
      <c r="A41" s="1"/>
      <c r="B41" s="1" t="s">
        <v>104</v>
      </c>
      <c r="C41" s="2" t="s">
        <v>105</v>
      </c>
      <c r="D41" s="1" t="s">
        <v>103</v>
      </c>
      <c r="E41" s="3">
        <v>7782.06</v>
      </c>
      <c r="F41" s="28">
        <v>15.0</v>
      </c>
      <c r="G41" s="29">
        <v>1183.75</v>
      </c>
      <c r="H41" s="3"/>
      <c r="I41" s="3"/>
      <c r="J41" s="29">
        <v>2344.37</v>
      </c>
      <c r="K41" s="29">
        <v>112.95</v>
      </c>
      <c r="L41" s="3"/>
      <c r="M41" s="3"/>
      <c r="N41" s="35"/>
      <c r="O41" s="3"/>
      <c r="P41" s="3">
        <f t="shared" si="29"/>
        <v>7782.06</v>
      </c>
      <c r="Q41" s="3">
        <v>0.0</v>
      </c>
      <c r="R41" s="3"/>
      <c r="S41" s="3">
        <v>951.13</v>
      </c>
      <c r="T41" s="3">
        <v>0.12</v>
      </c>
      <c r="U41" s="42">
        <f t="shared" si="35"/>
        <v>894.94</v>
      </c>
      <c r="V41" s="3">
        <f>SUM(S41:U41)+G41+J41+K41</f>
        <v>5487.26</v>
      </c>
      <c r="W41" s="31">
        <f t="shared" si="31"/>
        <v>2294.8</v>
      </c>
      <c r="X41" s="32">
        <v>426.24</v>
      </c>
      <c r="Y41" s="3">
        <f t="shared" si="32"/>
        <v>1595.32</v>
      </c>
      <c r="Z41" s="33">
        <f t="shared" si="33"/>
        <v>155.64</v>
      </c>
      <c r="AA41" s="34">
        <f t="shared" si="34"/>
        <v>2177.2</v>
      </c>
    </row>
    <row r="42" ht="15.75" customHeight="1">
      <c r="A42" s="1"/>
      <c r="B42" s="1" t="s">
        <v>106</v>
      </c>
      <c r="C42" s="2" t="s">
        <v>107</v>
      </c>
      <c r="D42" s="1" t="s">
        <v>108</v>
      </c>
      <c r="E42" s="3">
        <v>7513.82</v>
      </c>
      <c r="F42" s="28">
        <v>15.0</v>
      </c>
      <c r="G42" s="3"/>
      <c r="H42" s="3"/>
      <c r="I42" s="3"/>
      <c r="J42" s="3"/>
      <c r="K42" s="3"/>
      <c r="L42" s="3"/>
      <c r="M42" s="3"/>
      <c r="N42" s="35"/>
      <c r="O42" s="3"/>
      <c r="P42" s="3">
        <f t="shared" si="29"/>
        <v>7513.82</v>
      </c>
      <c r="Q42" s="3">
        <v>0.0</v>
      </c>
      <c r="R42" s="3"/>
      <c r="S42" s="3">
        <v>893.85</v>
      </c>
      <c r="T42" s="3">
        <v>0.08</v>
      </c>
      <c r="U42" s="42">
        <f t="shared" si="35"/>
        <v>864.09</v>
      </c>
      <c r="V42" s="3">
        <f t="shared" ref="V42:V46" si="37">SUM(S42:U42)+G42</f>
        <v>1758.02</v>
      </c>
      <c r="W42" s="31">
        <f t="shared" si="31"/>
        <v>5755.8</v>
      </c>
      <c r="X42" s="32">
        <v>418.91</v>
      </c>
      <c r="Y42" s="3">
        <f t="shared" si="32"/>
        <v>1540.33</v>
      </c>
      <c r="Z42" s="33">
        <f t="shared" si="33"/>
        <v>150.28</v>
      </c>
      <c r="AA42" s="34">
        <f t="shared" si="34"/>
        <v>2109.52</v>
      </c>
    </row>
    <row r="43" ht="15.75" customHeight="1">
      <c r="A43" s="1"/>
      <c r="B43" s="1" t="s">
        <v>109</v>
      </c>
      <c r="C43" s="2" t="s">
        <v>110</v>
      </c>
      <c r="D43" s="1" t="s">
        <v>108</v>
      </c>
      <c r="E43" s="3">
        <v>7782.06</v>
      </c>
      <c r="F43" s="28">
        <v>15.0</v>
      </c>
      <c r="G43" s="29">
        <v>1253.0</v>
      </c>
      <c r="H43" s="3"/>
      <c r="I43" s="3"/>
      <c r="J43" s="3"/>
      <c r="K43" s="3"/>
      <c r="L43" s="3"/>
      <c r="M43" s="3"/>
      <c r="N43" s="35"/>
      <c r="O43" s="3"/>
      <c r="P43" s="3">
        <f t="shared" si="29"/>
        <v>7782.06</v>
      </c>
      <c r="Q43" s="3">
        <v>0.0</v>
      </c>
      <c r="R43" s="3"/>
      <c r="S43" s="3">
        <v>951.13</v>
      </c>
      <c r="T43" s="3">
        <v>-0.01</v>
      </c>
      <c r="U43" s="42">
        <f t="shared" si="35"/>
        <v>894.94</v>
      </c>
      <c r="V43" s="3">
        <f t="shared" si="37"/>
        <v>3099.06</v>
      </c>
      <c r="W43" s="31">
        <f t="shared" si="31"/>
        <v>4683</v>
      </c>
      <c r="X43" s="32">
        <v>426.24</v>
      </c>
      <c r="Y43" s="3">
        <f t="shared" si="32"/>
        <v>1595.32</v>
      </c>
      <c r="Z43" s="33">
        <f t="shared" si="33"/>
        <v>155.64</v>
      </c>
      <c r="AA43" s="34">
        <f t="shared" si="34"/>
        <v>2177.2</v>
      </c>
    </row>
    <row r="44" ht="15.75" customHeight="1">
      <c r="A44" s="1"/>
      <c r="B44" s="41" t="s">
        <v>111</v>
      </c>
      <c r="C44" s="2" t="s">
        <v>112</v>
      </c>
      <c r="D44" s="41" t="s">
        <v>113</v>
      </c>
      <c r="E44" s="3">
        <v>7782.06</v>
      </c>
      <c r="F44" s="28">
        <v>15.0</v>
      </c>
      <c r="G44" s="29">
        <v>1478.0</v>
      </c>
      <c r="H44" s="3"/>
      <c r="I44" s="3"/>
      <c r="J44" s="3"/>
      <c r="K44" s="3"/>
      <c r="L44" s="3"/>
      <c r="M44" s="3"/>
      <c r="N44" s="35"/>
      <c r="O44" s="3"/>
      <c r="P44" s="3">
        <f t="shared" si="29"/>
        <v>7782.06</v>
      </c>
      <c r="Q44" s="3">
        <v>0.0</v>
      </c>
      <c r="R44" s="3"/>
      <c r="S44" s="3">
        <v>951.13</v>
      </c>
      <c r="T44" s="3">
        <v>-0.01</v>
      </c>
      <c r="U44" s="42">
        <f t="shared" si="35"/>
        <v>894.94</v>
      </c>
      <c r="V44" s="3">
        <f t="shared" si="37"/>
        <v>3324.06</v>
      </c>
      <c r="W44" s="31">
        <f t="shared" si="31"/>
        <v>4458</v>
      </c>
      <c r="X44" s="32">
        <v>426.24</v>
      </c>
      <c r="Y44" s="3">
        <f t="shared" si="32"/>
        <v>1595.32</v>
      </c>
      <c r="Z44" s="33">
        <f t="shared" si="33"/>
        <v>155.64</v>
      </c>
      <c r="AA44" s="34">
        <f t="shared" si="34"/>
        <v>2177.2</v>
      </c>
    </row>
    <row r="45" ht="15.75" customHeight="1">
      <c r="A45" s="1"/>
      <c r="B45" s="41" t="s">
        <v>114</v>
      </c>
      <c r="C45" s="2" t="s">
        <v>115</v>
      </c>
      <c r="D45" s="41" t="s">
        <v>113</v>
      </c>
      <c r="E45" s="3">
        <v>7782.06</v>
      </c>
      <c r="F45" s="28">
        <v>15.0</v>
      </c>
      <c r="G45" s="29">
        <v>944.0</v>
      </c>
      <c r="H45" s="3"/>
      <c r="I45" s="3"/>
      <c r="J45" s="3"/>
      <c r="K45" s="3"/>
      <c r="L45" s="3"/>
      <c r="M45" s="3"/>
      <c r="N45" s="35"/>
      <c r="O45" s="3"/>
      <c r="P45" s="3">
        <f t="shared" si="29"/>
        <v>7782.06</v>
      </c>
      <c r="Q45" s="3">
        <v>0.0</v>
      </c>
      <c r="R45" s="3"/>
      <c r="S45" s="3">
        <v>951.13</v>
      </c>
      <c r="T45" s="3">
        <v>-0.01</v>
      </c>
      <c r="U45" s="42">
        <f t="shared" si="35"/>
        <v>894.94</v>
      </c>
      <c r="V45" s="3">
        <f t="shared" si="37"/>
        <v>2790.06</v>
      </c>
      <c r="W45" s="31">
        <f t="shared" si="31"/>
        <v>4992</v>
      </c>
      <c r="X45" s="32">
        <v>426.24</v>
      </c>
      <c r="Y45" s="3">
        <f t="shared" si="32"/>
        <v>1595.32</v>
      </c>
      <c r="Z45" s="33">
        <f t="shared" si="33"/>
        <v>155.64</v>
      </c>
      <c r="AA45" s="34">
        <f t="shared" si="34"/>
        <v>2177.2</v>
      </c>
    </row>
    <row r="46" ht="15.75" customHeight="1">
      <c r="A46" s="1"/>
      <c r="B46" s="41" t="s">
        <v>116</v>
      </c>
      <c r="C46" s="2" t="s">
        <v>117</v>
      </c>
      <c r="D46" s="41" t="s">
        <v>113</v>
      </c>
      <c r="E46" s="3">
        <v>7782.06</v>
      </c>
      <c r="F46" s="28">
        <v>15.0</v>
      </c>
      <c r="G46" s="3"/>
      <c r="H46" s="3"/>
      <c r="I46" s="3"/>
      <c r="J46" s="3"/>
      <c r="K46" s="3"/>
      <c r="L46" s="3"/>
      <c r="M46" s="3"/>
      <c r="N46" s="35"/>
      <c r="O46" s="3"/>
      <c r="P46" s="3">
        <f t="shared" si="29"/>
        <v>7782.06</v>
      </c>
      <c r="Q46" s="3">
        <v>0.0</v>
      </c>
      <c r="R46" s="3"/>
      <c r="S46" s="3">
        <v>951.13</v>
      </c>
      <c r="T46" s="3">
        <v>0.19</v>
      </c>
      <c r="U46" s="42">
        <f t="shared" si="35"/>
        <v>894.94</v>
      </c>
      <c r="V46" s="3">
        <f t="shared" si="37"/>
        <v>1846.26</v>
      </c>
      <c r="W46" s="31">
        <f t="shared" si="31"/>
        <v>5935.8</v>
      </c>
      <c r="X46" s="32">
        <v>426.24</v>
      </c>
      <c r="Y46" s="3">
        <f t="shared" si="32"/>
        <v>1595.32</v>
      </c>
      <c r="Z46" s="33">
        <f t="shared" si="33"/>
        <v>155.64</v>
      </c>
      <c r="AA46" s="34">
        <f t="shared" si="34"/>
        <v>2177.2</v>
      </c>
    </row>
    <row r="47" ht="15.75" customHeight="1">
      <c r="A47" s="1"/>
      <c r="B47" s="41" t="s">
        <v>118</v>
      </c>
      <c r="C47" s="2" t="s">
        <v>119</v>
      </c>
      <c r="D47" s="41" t="s">
        <v>113</v>
      </c>
      <c r="E47" s="3">
        <v>7782.06</v>
      </c>
      <c r="F47" s="28">
        <v>15.0</v>
      </c>
      <c r="G47" s="3"/>
      <c r="H47" s="3"/>
      <c r="I47" s="29">
        <v>2600.78</v>
      </c>
      <c r="J47" s="3"/>
      <c r="K47" s="3"/>
      <c r="L47" s="3"/>
      <c r="M47" s="3"/>
      <c r="N47" s="35"/>
      <c r="O47" s="3"/>
      <c r="P47" s="3">
        <f t="shared" si="29"/>
        <v>7782.06</v>
      </c>
      <c r="Q47" s="3">
        <v>0.0</v>
      </c>
      <c r="R47" s="3"/>
      <c r="S47" s="3">
        <v>951.13</v>
      </c>
      <c r="T47" s="3">
        <v>0.01</v>
      </c>
      <c r="U47" s="42">
        <f t="shared" si="35"/>
        <v>894.94</v>
      </c>
      <c r="V47" s="3">
        <f>SUM(S47:U47)+G47+I47</f>
        <v>4446.86</v>
      </c>
      <c r="W47" s="31">
        <f t="shared" si="31"/>
        <v>3335.2</v>
      </c>
      <c r="X47" s="32">
        <v>426.24</v>
      </c>
      <c r="Y47" s="3">
        <f t="shared" si="32"/>
        <v>1595.32</v>
      </c>
      <c r="Z47" s="33">
        <f t="shared" si="33"/>
        <v>155.64</v>
      </c>
      <c r="AA47" s="34">
        <f t="shared" si="34"/>
        <v>2177.2</v>
      </c>
    </row>
    <row r="48" ht="15.75" customHeight="1">
      <c r="A48" s="1"/>
      <c r="B48" s="41" t="s">
        <v>120</v>
      </c>
      <c r="C48" s="2" t="s">
        <v>98</v>
      </c>
      <c r="D48" s="41" t="s">
        <v>113</v>
      </c>
      <c r="E48" s="3"/>
      <c r="F48" s="28"/>
      <c r="G48" s="3"/>
      <c r="H48" s="3"/>
      <c r="I48" s="3"/>
      <c r="J48" s="3"/>
      <c r="K48" s="3"/>
      <c r="L48" s="3"/>
      <c r="M48" s="3"/>
      <c r="N48" s="35"/>
      <c r="O48" s="3"/>
      <c r="P48" s="3">
        <f t="shared" si="29"/>
        <v>0</v>
      </c>
      <c r="Q48" s="3">
        <v>0.0</v>
      </c>
      <c r="R48" s="3"/>
      <c r="S48" s="3"/>
      <c r="T48" s="3"/>
      <c r="U48" s="42">
        <f t="shared" si="35"/>
        <v>0</v>
      </c>
      <c r="V48" s="3">
        <f t="shared" ref="V48:V49" si="38">SUM(S48:U48)+G48</f>
        <v>0</v>
      </c>
      <c r="W48" s="31">
        <f t="shared" si="31"/>
        <v>0</v>
      </c>
      <c r="X48" s="32"/>
      <c r="Y48" s="3">
        <f t="shared" si="32"/>
        <v>0</v>
      </c>
      <c r="Z48" s="33">
        <f t="shared" si="33"/>
        <v>0</v>
      </c>
      <c r="AA48" s="34">
        <f t="shared" si="34"/>
        <v>0</v>
      </c>
    </row>
    <row r="49" ht="15.75" customHeight="1">
      <c r="A49" s="1"/>
      <c r="B49" s="41" t="s">
        <v>121</v>
      </c>
      <c r="C49" s="2" t="s">
        <v>122</v>
      </c>
      <c r="D49" s="41" t="s">
        <v>123</v>
      </c>
      <c r="E49" s="3">
        <v>4844.53</v>
      </c>
      <c r="F49" s="28">
        <v>15.0</v>
      </c>
      <c r="G49" s="3"/>
      <c r="H49" s="3"/>
      <c r="I49" s="3"/>
      <c r="J49" s="3"/>
      <c r="K49" s="3"/>
      <c r="L49" s="3"/>
      <c r="M49" s="3"/>
      <c r="N49" s="35"/>
      <c r="O49" s="3"/>
      <c r="P49" s="3">
        <f t="shared" si="29"/>
        <v>4844.53</v>
      </c>
      <c r="Q49" s="3"/>
      <c r="R49" s="3"/>
      <c r="S49" s="3">
        <v>397.02</v>
      </c>
      <c r="T49" s="3">
        <v>0.19</v>
      </c>
      <c r="U49" s="42">
        <f t="shared" si="35"/>
        <v>557.12</v>
      </c>
      <c r="V49" s="3">
        <f t="shared" si="38"/>
        <v>954.33</v>
      </c>
      <c r="W49" s="31">
        <f t="shared" si="31"/>
        <v>3890.2</v>
      </c>
      <c r="X49" s="32">
        <v>346.02</v>
      </c>
      <c r="Y49" s="3">
        <f t="shared" si="32"/>
        <v>993.13</v>
      </c>
      <c r="Z49" s="33">
        <f t="shared" si="33"/>
        <v>96.89</v>
      </c>
      <c r="AA49" s="34">
        <f t="shared" si="34"/>
        <v>1436.04</v>
      </c>
    </row>
    <row r="50" ht="15.75" customHeight="1">
      <c r="A50" s="1"/>
      <c r="B50" s="24" t="s">
        <v>35</v>
      </c>
      <c r="C50" s="37"/>
      <c r="D50" s="38"/>
      <c r="E50" s="39">
        <f>SUM(E32:E49)</f>
        <v>113464.11</v>
      </c>
      <c r="F50" s="39"/>
      <c r="G50" s="39">
        <f t="shared" ref="G50:AA50" si="39">SUM(G32:G49)</f>
        <v>7956.75</v>
      </c>
      <c r="H50" s="39">
        <f t="shared" si="39"/>
        <v>0</v>
      </c>
      <c r="I50" s="39">
        <f t="shared" si="39"/>
        <v>5594.82</v>
      </c>
      <c r="J50" s="39">
        <f t="shared" si="39"/>
        <v>4601.4</v>
      </c>
      <c r="K50" s="39">
        <f t="shared" si="39"/>
        <v>199.13</v>
      </c>
      <c r="L50" s="39">
        <f t="shared" si="39"/>
        <v>1375.93</v>
      </c>
      <c r="M50" s="39">
        <f t="shared" si="39"/>
        <v>37.35</v>
      </c>
      <c r="N50" s="39">
        <f t="shared" si="39"/>
        <v>0</v>
      </c>
      <c r="O50" s="39">
        <f t="shared" si="39"/>
        <v>0</v>
      </c>
      <c r="P50" s="39">
        <f t="shared" si="39"/>
        <v>113464.11</v>
      </c>
      <c r="Q50" s="39">
        <f t="shared" si="39"/>
        <v>0</v>
      </c>
      <c r="R50" s="39">
        <f t="shared" si="39"/>
        <v>0</v>
      </c>
      <c r="S50" s="39">
        <f t="shared" si="39"/>
        <v>13642.56</v>
      </c>
      <c r="T50" s="39">
        <f t="shared" si="39"/>
        <v>1.16</v>
      </c>
      <c r="U50" s="39">
        <f t="shared" si="39"/>
        <v>13048.41</v>
      </c>
      <c r="V50" s="39">
        <f t="shared" si="39"/>
        <v>46457.51</v>
      </c>
      <c r="W50" s="39">
        <f t="shared" si="39"/>
        <v>67006.6</v>
      </c>
      <c r="X50" s="39">
        <f t="shared" si="39"/>
        <v>6304.37</v>
      </c>
      <c r="Y50" s="39">
        <f t="shared" si="39"/>
        <v>23260.11</v>
      </c>
      <c r="Z50" s="39">
        <f t="shared" si="39"/>
        <v>2269.28</v>
      </c>
      <c r="AA50" s="39">
        <f t="shared" si="39"/>
        <v>31833.76</v>
      </c>
    </row>
    <row r="51" ht="15.75" customHeight="1">
      <c r="A51" s="1"/>
      <c r="B51" s="1"/>
      <c r="C51" s="2"/>
      <c r="D51" s="1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40"/>
      <c r="X51" s="1"/>
      <c r="Y51" s="1"/>
      <c r="Z51" s="1"/>
      <c r="AA51" s="1"/>
    </row>
    <row r="52" ht="15.75" customHeight="1">
      <c r="A52" s="1"/>
      <c r="B52" s="24" t="s">
        <v>124</v>
      </c>
      <c r="C52" s="37" t="s">
        <v>125</v>
      </c>
      <c r="D52" s="1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40"/>
      <c r="X52" s="1"/>
      <c r="Y52" s="1"/>
      <c r="Z52" s="1"/>
      <c r="AA52" s="1"/>
    </row>
    <row r="53" ht="15.75" customHeight="1">
      <c r="A53" s="1"/>
      <c r="B53" s="1" t="s">
        <v>126</v>
      </c>
      <c r="C53" s="2" t="s">
        <v>127</v>
      </c>
      <c r="D53" s="1" t="s">
        <v>128</v>
      </c>
      <c r="E53" s="3">
        <v>7989.28</v>
      </c>
      <c r="F53" s="28">
        <v>15.0</v>
      </c>
      <c r="G53" s="45">
        <v>663.86</v>
      </c>
      <c r="H53" s="3"/>
      <c r="I53" s="3"/>
      <c r="J53" s="3"/>
      <c r="K53" s="3"/>
      <c r="L53" s="3"/>
      <c r="M53" s="3"/>
      <c r="N53" s="35"/>
      <c r="O53" s="3"/>
      <c r="P53" s="3">
        <f t="shared" ref="P53:P58" si="40">E53+-N53</f>
        <v>7989.28</v>
      </c>
      <c r="Q53" s="3"/>
      <c r="R53" s="3"/>
      <c r="S53" s="3">
        <v>995.41</v>
      </c>
      <c r="T53" s="3">
        <v>0.04</v>
      </c>
      <c r="U53" s="30">
        <f t="shared" ref="U53:U58" si="41">ROUND(E53*0.115,2)</f>
        <v>918.77</v>
      </c>
      <c r="V53" s="3">
        <f t="shared" ref="V53:V58" si="42">SUM(S53:U53)+G53</f>
        <v>2578.08</v>
      </c>
      <c r="W53" s="31">
        <f t="shared" ref="W53:W58" si="43">P53-V53</f>
        <v>5411.2</v>
      </c>
      <c r="X53" s="32">
        <v>431.89</v>
      </c>
      <c r="Y53" s="3">
        <f t="shared" ref="Y53:Y58" si="44">ROUND(+E53*17.5%,2)+ROUND(E53*3%,2)</f>
        <v>1637.8</v>
      </c>
      <c r="Z53" s="33">
        <f t="shared" ref="Z53:Z58" si="45">ROUND(+E53*2%,2)</f>
        <v>159.79</v>
      </c>
      <c r="AA53" s="34">
        <f t="shared" ref="AA53:AA58" si="46">SUM(X53:Z53)</f>
        <v>2229.48</v>
      </c>
    </row>
    <row r="54" ht="15.75" customHeight="1">
      <c r="A54" s="1"/>
      <c r="B54" s="1" t="s">
        <v>129</v>
      </c>
      <c r="C54" s="2" t="s">
        <v>130</v>
      </c>
      <c r="D54" s="1" t="s">
        <v>83</v>
      </c>
      <c r="E54" s="3">
        <v>7782.06</v>
      </c>
      <c r="F54" s="28">
        <v>15.0</v>
      </c>
      <c r="G54" s="29">
        <v>1518.83</v>
      </c>
      <c r="H54" s="3"/>
      <c r="I54" s="3"/>
      <c r="J54" s="3"/>
      <c r="K54" s="3"/>
      <c r="L54" s="3"/>
      <c r="M54" s="3"/>
      <c r="N54" s="35"/>
      <c r="O54" s="3"/>
      <c r="P54" s="3">
        <f t="shared" si="40"/>
        <v>7782.06</v>
      </c>
      <c r="Q54" s="3"/>
      <c r="R54" s="3"/>
      <c r="S54" s="3">
        <v>951.13</v>
      </c>
      <c r="T54" s="3">
        <v>-0.04</v>
      </c>
      <c r="U54" s="30">
        <f t="shared" si="41"/>
        <v>894.94</v>
      </c>
      <c r="V54" s="3">
        <f t="shared" si="42"/>
        <v>3364.86</v>
      </c>
      <c r="W54" s="31">
        <f t="shared" si="43"/>
        <v>4417.2</v>
      </c>
      <c r="X54" s="32">
        <v>426.24</v>
      </c>
      <c r="Y54" s="3">
        <f t="shared" si="44"/>
        <v>1595.32</v>
      </c>
      <c r="Z54" s="33">
        <f t="shared" si="45"/>
        <v>155.64</v>
      </c>
      <c r="AA54" s="34">
        <f t="shared" si="46"/>
        <v>2177.2</v>
      </c>
    </row>
    <row r="55" ht="15.75" customHeight="1">
      <c r="A55" s="1"/>
      <c r="B55" s="1" t="s">
        <v>131</v>
      </c>
      <c r="C55" s="2" t="s">
        <v>132</v>
      </c>
      <c r="D55" s="1" t="s">
        <v>113</v>
      </c>
      <c r="E55" s="3">
        <v>7513.82</v>
      </c>
      <c r="F55" s="28">
        <v>15.0</v>
      </c>
      <c r="G55" s="3"/>
      <c r="H55" s="3"/>
      <c r="I55" s="3"/>
      <c r="J55" s="3"/>
      <c r="K55" s="3"/>
      <c r="L55" s="3"/>
      <c r="M55" s="3"/>
      <c r="N55" s="35"/>
      <c r="O55" s="3"/>
      <c r="P55" s="3">
        <f t="shared" si="40"/>
        <v>7513.82</v>
      </c>
      <c r="Q55" s="3"/>
      <c r="R55" s="3"/>
      <c r="S55" s="3">
        <v>893.85</v>
      </c>
      <c r="T55" s="3">
        <v>0.08</v>
      </c>
      <c r="U55" s="30">
        <f t="shared" si="41"/>
        <v>864.09</v>
      </c>
      <c r="V55" s="3">
        <f t="shared" si="42"/>
        <v>1758.02</v>
      </c>
      <c r="W55" s="31">
        <f t="shared" si="43"/>
        <v>5755.8</v>
      </c>
      <c r="X55" s="32">
        <v>418.91</v>
      </c>
      <c r="Y55" s="3">
        <f t="shared" si="44"/>
        <v>1540.33</v>
      </c>
      <c r="Z55" s="33">
        <f t="shared" si="45"/>
        <v>150.28</v>
      </c>
      <c r="AA55" s="34">
        <f t="shared" si="46"/>
        <v>2109.52</v>
      </c>
    </row>
    <row r="56" ht="15.75" customHeight="1">
      <c r="A56" s="1" t="s">
        <v>133</v>
      </c>
      <c r="B56" s="41" t="s">
        <v>134</v>
      </c>
      <c r="C56" s="2" t="s">
        <v>135</v>
      </c>
      <c r="D56" s="46" t="s">
        <v>136</v>
      </c>
      <c r="E56" s="3">
        <v>7549.4</v>
      </c>
      <c r="F56" s="28">
        <v>15.0</v>
      </c>
      <c r="G56" s="29">
        <v>770.0</v>
      </c>
      <c r="H56" s="3"/>
      <c r="I56" s="3"/>
      <c r="J56" s="3"/>
      <c r="K56" s="3"/>
      <c r="L56" s="3"/>
      <c r="M56" s="3"/>
      <c r="N56" s="35"/>
      <c r="O56" s="3"/>
      <c r="P56" s="3">
        <f t="shared" si="40"/>
        <v>7549.4</v>
      </c>
      <c r="Q56" s="3"/>
      <c r="R56" s="3"/>
      <c r="S56" s="3">
        <v>901.47</v>
      </c>
      <c r="T56" s="3">
        <v>-0.05</v>
      </c>
      <c r="U56" s="30">
        <f t="shared" si="41"/>
        <v>868.18</v>
      </c>
      <c r="V56" s="3">
        <f t="shared" si="42"/>
        <v>2539.6</v>
      </c>
      <c r="W56" s="31">
        <f t="shared" si="43"/>
        <v>5009.8</v>
      </c>
      <c r="X56" s="32">
        <v>419.89</v>
      </c>
      <c r="Y56" s="3">
        <f t="shared" si="44"/>
        <v>1547.63</v>
      </c>
      <c r="Z56" s="33">
        <f t="shared" si="45"/>
        <v>150.99</v>
      </c>
      <c r="AA56" s="34">
        <f t="shared" si="46"/>
        <v>2118.51</v>
      </c>
    </row>
    <row r="57" ht="15.75" customHeight="1">
      <c r="A57" s="1"/>
      <c r="B57" s="41" t="s">
        <v>137</v>
      </c>
      <c r="C57" s="2" t="s">
        <v>138</v>
      </c>
      <c r="D57" s="46" t="s">
        <v>136</v>
      </c>
      <c r="E57" s="3">
        <v>7549.4</v>
      </c>
      <c r="F57" s="28">
        <v>15.0</v>
      </c>
      <c r="G57" s="3"/>
      <c r="H57" s="3"/>
      <c r="I57" s="3"/>
      <c r="J57" s="3"/>
      <c r="K57" s="3"/>
      <c r="L57" s="3"/>
      <c r="M57" s="3"/>
      <c r="N57" s="35"/>
      <c r="O57" s="3"/>
      <c r="P57" s="3">
        <f t="shared" si="40"/>
        <v>7549.4</v>
      </c>
      <c r="Q57" s="3"/>
      <c r="R57" s="3"/>
      <c r="S57" s="3">
        <v>1061.77</v>
      </c>
      <c r="T57" s="3">
        <v>-0.15</v>
      </c>
      <c r="U57" s="30">
        <f t="shared" si="41"/>
        <v>868.18</v>
      </c>
      <c r="V57" s="3">
        <f t="shared" si="42"/>
        <v>1929.8</v>
      </c>
      <c r="W57" s="31">
        <f t="shared" si="43"/>
        <v>5619.6</v>
      </c>
      <c r="X57" s="32">
        <v>419.89</v>
      </c>
      <c r="Y57" s="3">
        <f t="shared" si="44"/>
        <v>1547.63</v>
      </c>
      <c r="Z57" s="33">
        <f t="shared" si="45"/>
        <v>150.99</v>
      </c>
      <c r="AA57" s="34">
        <f t="shared" si="46"/>
        <v>2118.51</v>
      </c>
    </row>
    <row r="58" ht="15.75" customHeight="1">
      <c r="A58" s="1"/>
      <c r="B58" s="41" t="s">
        <v>139</v>
      </c>
      <c r="C58" s="2" t="s">
        <v>140</v>
      </c>
      <c r="D58" s="46" t="s">
        <v>136</v>
      </c>
      <c r="E58" s="3">
        <v>7549.4</v>
      </c>
      <c r="F58" s="28">
        <v>15.0</v>
      </c>
      <c r="G58" s="29">
        <v>2097.0</v>
      </c>
      <c r="H58" s="3"/>
      <c r="I58" s="3"/>
      <c r="J58" s="3"/>
      <c r="K58" s="3"/>
      <c r="L58" s="3"/>
      <c r="M58" s="3"/>
      <c r="N58" s="35"/>
      <c r="O58" s="3"/>
      <c r="P58" s="3">
        <f t="shared" si="40"/>
        <v>7549.4</v>
      </c>
      <c r="Q58" s="3"/>
      <c r="R58" s="3"/>
      <c r="S58" s="3">
        <v>901.47</v>
      </c>
      <c r="T58" s="3">
        <v>-0.25</v>
      </c>
      <c r="U58" s="30">
        <f t="shared" si="41"/>
        <v>868.18</v>
      </c>
      <c r="V58" s="3">
        <f t="shared" si="42"/>
        <v>3866.4</v>
      </c>
      <c r="W58" s="31">
        <f t="shared" si="43"/>
        <v>3683</v>
      </c>
      <c r="X58" s="32">
        <v>419.89</v>
      </c>
      <c r="Y58" s="3">
        <f t="shared" si="44"/>
        <v>1547.63</v>
      </c>
      <c r="Z58" s="33">
        <f t="shared" si="45"/>
        <v>150.99</v>
      </c>
      <c r="AA58" s="34">
        <f t="shared" si="46"/>
        <v>2118.51</v>
      </c>
    </row>
    <row r="59" ht="15.75" customHeight="1">
      <c r="A59" s="1"/>
      <c r="B59" s="24" t="s">
        <v>35</v>
      </c>
      <c r="C59" s="37"/>
      <c r="D59" s="38"/>
      <c r="E59" s="39">
        <f>SUM(E53:E58)</f>
        <v>45933.36</v>
      </c>
      <c r="F59" s="39"/>
      <c r="G59" s="39">
        <f t="shared" ref="G59:H59" si="47">SUM(G53:G58)</f>
        <v>5049.69</v>
      </c>
      <c r="H59" s="39">
        <f t="shared" si="47"/>
        <v>0</v>
      </c>
      <c r="I59" s="39"/>
      <c r="J59" s="39"/>
      <c r="K59" s="39"/>
      <c r="L59" s="39"/>
      <c r="M59" s="39"/>
      <c r="N59" s="39">
        <f t="shared" ref="N59:AA59" si="48">SUM(N53:N58)</f>
        <v>0</v>
      </c>
      <c r="O59" s="39">
        <f t="shared" si="48"/>
        <v>0</v>
      </c>
      <c r="P59" s="39">
        <f t="shared" si="48"/>
        <v>45933.36</v>
      </c>
      <c r="Q59" s="39">
        <f t="shared" si="48"/>
        <v>0</v>
      </c>
      <c r="R59" s="39">
        <f t="shared" si="48"/>
        <v>0</v>
      </c>
      <c r="S59" s="39">
        <f t="shared" si="48"/>
        <v>5705.1</v>
      </c>
      <c r="T59" s="39">
        <f t="shared" si="48"/>
        <v>-0.37</v>
      </c>
      <c r="U59" s="39">
        <f t="shared" si="48"/>
        <v>5282.34</v>
      </c>
      <c r="V59" s="39">
        <f t="shared" si="48"/>
        <v>16036.76</v>
      </c>
      <c r="W59" s="39">
        <f t="shared" si="48"/>
        <v>29896.6</v>
      </c>
      <c r="X59" s="39">
        <f t="shared" si="48"/>
        <v>2536.71</v>
      </c>
      <c r="Y59" s="39">
        <f t="shared" si="48"/>
        <v>9416.34</v>
      </c>
      <c r="Z59" s="39">
        <f t="shared" si="48"/>
        <v>918.68</v>
      </c>
      <c r="AA59" s="39">
        <f t="shared" si="48"/>
        <v>12871.73</v>
      </c>
    </row>
    <row r="60" ht="15.75" customHeight="1">
      <c r="A60" s="1"/>
      <c r="B60" s="24"/>
      <c r="C60" s="2"/>
      <c r="D60" s="1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47"/>
      <c r="Q60" s="47"/>
      <c r="R60" s="47"/>
      <c r="S60" s="47"/>
      <c r="T60" s="47"/>
      <c r="U60" s="47"/>
      <c r="V60" s="47"/>
      <c r="W60" s="48"/>
      <c r="X60" s="49"/>
      <c r="Y60" s="49"/>
      <c r="Z60" s="49"/>
      <c r="AA60" s="49"/>
    </row>
    <row r="61" ht="15.75" customHeight="1">
      <c r="A61" s="1"/>
      <c r="B61" s="24" t="s">
        <v>141</v>
      </c>
      <c r="C61" s="37" t="s">
        <v>142</v>
      </c>
      <c r="D61" s="1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47"/>
      <c r="Q61" s="47"/>
      <c r="R61" s="47"/>
      <c r="S61" s="47"/>
      <c r="T61" s="47"/>
      <c r="U61" s="47"/>
      <c r="V61" s="47"/>
      <c r="W61" s="48"/>
      <c r="X61" s="49"/>
      <c r="Y61" s="49"/>
      <c r="Z61" s="49"/>
      <c r="AA61" s="49"/>
    </row>
    <row r="62" ht="15.75" customHeight="1">
      <c r="A62" s="1"/>
      <c r="B62" s="1" t="s">
        <v>143</v>
      </c>
      <c r="C62" s="2" t="s">
        <v>98</v>
      </c>
      <c r="D62" s="1" t="s">
        <v>40</v>
      </c>
      <c r="E62" s="3"/>
      <c r="F62" s="28"/>
      <c r="G62" s="44"/>
      <c r="H62" s="3"/>
      <c r="I62" s="3"/>
      <c r="J62" s="3"/>
      <c r="K62" s="3"/>
      <c r="L62" s="3"/>
      <c r="M62" s="3"/>
      <c r="N62" s="3"/>
      <c r="O62" s="3"/>
      <c r="P62" s="3">
        <f>E62+-N62</f>
        <v>0</v>
      </c>
      <c r="Q62" s="3">
        <v>0.0</v>
      </c>
      <c r="R62" s="3"/>
      <c r="S62" s="3"/>
      <c r="T62" s="3"/>
      <c r="U62" s="42">
        <f>ROUND(E62*0.115,2)</f>
        <v>0</v>
      </c>
      <c r="V62" s="3">
        <f>SUM(S62:U62)+G62</f>
        <v>0</v>
      </c>
      <c r="W62" s="31">
        <f>P62-V62</f>
        <v>0</v>
      </c>
      <c r="X62" s="32"/>
      <c r="Y62" s="3"/>
      <c r="Z62" s="33">
        <f>ROUND(+E62*2%,2)</f>
        <v>0</v>
      </c>
      <c r="AA62" s="34">
        <f>SUM(X62:Z62)</f>
        <v>0</v>
      </c>
    </row>
    <row r="63" ht="15.75" customHeight="1">
      <c r="A63" s="1"/>
      <c r="B63" s="24" t="s">
        <v>35</v>
      </c>
      <c r="C63" s="1"/>
      <c r="D63" s="1"/>
      <c r="E63" s="39" t="str">
        <f>E62</f>
        <v/>
      </c>
      <c r="F63" s="39"/>
      <c r="G63" s="39" t="str">
        <f>+G62</f>
        <v/>
      </c>
      <c r="H63" s="39"/>
      <c r="I63" s="39"/>
      <c r="J63" s="39"/>
      <c r="K63" s="39"/>
      <c r="L63" s="39"/>
      <c r="M63" s="39"/>
      <c r="N63" s="39" t="str">
        <f t="shared" ref="N63:AA63" si="49">N62</f>
        <v/>
      </c>
      <c r="O63" s="39" t="str">
        <f t="shared" si="49"/>
        <v/>
      </c>
      <c r="P63" s="39">
        <f t="shared" si="49"/>
        <v>0</v>
      </c>
      <c r="Q63" s="39">
        <f t="shared" si="49"/>
        <v>0</v>
      </c>
      <c r="R63" s="39" t="str">
        <f t="shared" si="49"/>
        <v/>
      </c>
      <c r="S63" s="39" t="str">
        <f t="shared" si="49"/>
        <v/>
      </c>
      <c r="T63" s="39" t="str">
        <f t="shared" si="49"/>
        <v/>
      </c>
      <c r="U63" s="39">
        <f t="shared" si="49"/>
        <v>0</v>
      </c>
      <c r="V63" s="39">
        <f t="shared" si="49"/>
        <v>0</v>
      </c>
      <c r="W63" s="39">
        <f t="shared" si="49"/>
        <v>0</v>
      </c>
      <c r="X63" s="39" t="str">
        <f t="shared" si="49"/>
        <v/>
      </c>
      <c r="Y63" s="39" t="str">
        <f t="shared" si="49"/>
        <v/>
      </c>
      <c r="Z63" s="39">
        <f t="shared" si="49"/>
        <v>0</v>
      </c>
      <c r="AA63" s="39">
        <f t="shared" si="49"/>
        <v>0</v>
      </c>
    </row>
    <row r="64" ht="15.75" customHeight="1">
      <c r="A64" s="1"/>
      <c r="B64" s="24"/>
      <c r="C64" s="1"/>
      <c r="D64" s="1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47"/>
      <c r="Q64" s="47"/>
      <c r="R64" s="47"/>
      <c r="S64" s="47"/>
      <c r="T64" s="47"/>
      <c r="U64" s="47"/>
      <c r="V64" s="47"/>
      <c r="W64" s="48"/>
      <c r="X64" s="49"/>
      <c r="Y64" s="49"/>
      <c r="Z64" s="49"/>
      <c r="AA64" s="49"/>
    </row>
    <row r="65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50"/>
      <c r="X65" s="1"/>
      <c r="Y65" s="1"/>
      <c r="Z65" s="1"/>
      <c r="AA65" s="1"/>
    </row>
    <row r="66" ht="15.75" customHeight="1">
      <c r="A66" s="1"/>
      <c r="B66" s="1"/>
      <c r="C66" s="51" t="s">
        <v>144</v>
      </c>
      <c r="D66" s="1"/>
      <c r="E66" s="52">
        <f>E9+E22+E29+E50+E59+E63</f>
        <v>289286.3</v>
      </c>
      <c r="F66" s="52"/>
      <c r="G66" s="52">
        <f t="shared" ref="G66:V66" si="50">G9+G22+G29+G50+G59+G63</f>
        <v>27513.56</v>
      </c>
      <c r="H66" s="52">
        <f t="shared" si="50"/>
        <v>0</v>
      </c>
      <c r="I66" s="52">
        <f t="shared" si="50"/>
        <v>5594.82</v>
      </c>
      <c r="J66" s="52">
        <f t="shared" si="50"/>
        <v>4601.4</v>
      </c>
      <c r="K66" s="52">
        <f t="shared" si="50"/>
        <v>199.13</v>
      </c>
      <c r="L66" s="52">
        <f t="shared" si="50"/>
        <v>1375.93</v>
      </c>
      <c r="M66" s="52">
        <f t="shared" si="50"/>
        <v>37.35</v>
      </c>
      <c r="N66" s="53">
        <f t="shared" si="50"/>
        <v>0</v>
      </c>
      <c r="O66" s="53">
        <f t="shared" si="50"/>
        <v>0</v>
      </c>
      <c r="P66" s="52">
        <f t="shared" si="50"/>
        <v>289286.3</v>
      </c>
      <c r="Q66" s="48">
        <f t="shared" si="50"/>
        <v>7714.88</v>
      </c>
      <c r="R66" s="48">
        <f t="shared" si="50"/>
        <v>7714.97</v>
      </c>
      <c r="S66" s="52">
        <f t="shared" si="50"/>
        <v>36474</v>
      </c>
      <c r="T66" s="48">
        <f t="shared" si="50"/>
        <v>1.71</v>
      </c>
      <c r="U66" s="52">
        <f t="shared" si="50"/>
        <v>31889.8</v>
      </c>
      <c r="V66" s="48">
        <f t="shared" si="50"/>
        <v>107687.7</v>
      </c>
      <c r="W66" s="54">
        <f>ROUND(+W9+W22+W29+W50+W59+W63,1)</f>
        <v>181598.6</v>
      </c>
      <c r="X66" s="48">
        <f>X9+X22+X29+X50+X59+X63</f>
        <v>15807.65</v>
      </c>
      <c r="Y66" s="53">
        <f>Y63+Y59+Y50+Y29+Y22+Y9</f>
        <v>56846.924</v>
      </c>
      <c r="Z66" s="52">
        <f t="shared" ref="Z66:AA66" si="51">Z9+Z22+Z29+Z50+Z59+Z63</f>
        <v>5546.05</v>
      </c>
      <c r="AA66" s="55">
        <f t="shared" si="51"/>
        <v>78200.624</v>
      </c>
    </row>
    <row r="67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2"/>
      <c r="X67" s="48"/>
      <c r="Y67" s="48"/>
      <c r="Z67" s="1"/>
      <c r="AA67" s="1"/>
    </row>
    <row r="68" ht="15.75" customHeight="1">
      <c r="A68" s="1"/>
      <c r="B68" s="1"/>
      <c r="C68" s="41" t="s">
        <v>145</v>
      </c>
      <c r="D68" s="1"/>
      <c r="E68" s="3">
        <f>E7+E12+E13+E14+E15+E16+E17+E18+E20+E21+E25+E26+E27+E28+E33+E34+E35+E36+E37+E38+E39+E40+E41+E42+E43+E44+E45+E46+E47+E48+E49+E53+E54+E55+E56+E57+E58+E62</f>
        <v>277302.18</v>
      </c>
      <c r="F68" s="3">
        <f>E68*17.5%</f>
        <v>48527.8815</v>
      </c>
      <c r="G68" s="3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2"/>
      <c r="X68" s="1"/>
      <c r="Y68" s="3"/>
      <c r="Z68" s="1"/>
      <c r="AA68" s="1"/>
    </row>
    <row r="69" ht="15.75" customHeight="1">
      <c r="A69" s="1"/>
      <c r="B69" s="1"/>
      <c r="C69" s="41" t="s">
        <v>146</v>
      </c>
      <c r="D69" s="1"/>
      <c r="E69" s="3">
        <f>E68</f>
        <v>277302.18</v>
      </c>
      <c r="F69" s="3">
        <f>E69*3%</f>
        <v>8319.0654</v>
      </c>
      <c r="G69" s="3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2"/>
      <c r="X69" s="1"/>
      <c r="Y69" s="1"/>
      <c r="Z69" s="1"/>
      <c r="AA69" s="1"/>
    </row>
    <row r="70" ht="15.75" customHeight="1">
      <c r="A70" s="1"/>
      <c r="B70" s="1"/>
      <c r="C70" s="1"/>
      <c r="D70" s="1"/>
      <c r="E70" s="1"/>
      <c r="F70" s="3">
        <f>SUM(F68:F69)</f>
        <v>56846.9469</v>
      </c>
      <c r="G70" s="3"/>
      <c r="H70" s="1"/>
      <c r="I70" s="1"/>
      <c r="J70" s="1"/>
      <c r="K70" s="1"/>
      <c r="L70" s="1"/>
      <c r="M70" s="1"/>
      <c r="N70" s="32"/>
      <c r="O70" s="1"/>
      <c r="P70" s="1"/>
      <c r="Q70" s="1"/>
      <c r="R70" s="1"/>
      <c r="S70" s="1"/>
      <c r="T70" s="1"/>
      <c r="U70" s="1"/>
      <c r="V70" s="1"/>
      <c r="W70" s="2"/>
      <c r="X70" s="1"/>
      <c r="Y70" s="1"/>
      <c r="Z70" s="1"/>
      <c r="AA70" s="1"/>
    </row>
    <row r="71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2"/>
      <c r="X71" s="1"/>
      <c r="Y71" s="1"/>
      <c r="Z71" s="1"/>
      <c r="AA71" s="1"/>
    </row>
    <row r="72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2"/>
      <c r="X72" s="1"/>
      <c r="Y72" s="1"/>
      <c r="Z72" s="1"/>
      <c r="AA72" s="1"/>
    </row>
    <row r="73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2"/>
      <c r="X73" s="1"/>
      <c r="Y73" s="1"/>
      <c r="Z73" s="1"/>
      <c r="AA73" s="1"/>
    </row>
    <row r="74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2"/>
      <c r="X74" s="1"/>
      <c r="Y74" s="1"/>
      <c r="Z74" s="1"/>
      <c r="AA74" s="1"/>
    </row>
    <row r="75" ht="15.75" customHeight="1">
      <c r="A75" s="1"/>
      <c r="B75" s="1"/>
      <c r="C75" s="1"/>
      <c r="D75" s="1"/>
      <c r="E75" s="56"/>
      <c r="F75" s="57"/>
      <c r="G75" s="28"/>
      <c r="H75" s="28"/>
      <c r="I75" s="28"/>
      <c r="J75" s="28"/>
      <c r="K75" s="28"/>
      <c r="L75" s="28"/>
      <c r="M75" s="28"/>
      <c r="N75" s="1"/>
      <c r="O75" s="1"/>
      <c r="P75" s="1"/>
      <c r="Q75" s="1"/>
      <c r="R75" s="1"/>
      <c r="S75" s="1"/>
      <c r="T75" s="1"/>
      <c r="U75" s="28"/>
      <c r="W75" s="2"/>
      <c r="X75" s="1"/>
      <c r="Y75" s="1"/>
      <c r="Z75" s="1"/>
      <c r="AA75" s="1"/>
    </row>
    <row r="76" ht="15.75" customHeight="1">
      <c r="A76" s="1"/>
      <c r="B76" s="1"/>
      <c r="C76" s="1"/>
      <c r="D76" s="1"/>
      <c r="E76" s="28" t="s">
        <v>147</v>
      </c>
      <c r="G76" s="28"/>
      <c r="H76" s="28"/>
      <c r="I76" s="28"/>
      <c r="J76" s="28"/>
      <c r="K76" s="28"/>
      <c r="L76" s="28"/>
      <c r="M76" s="28"/>
      <c r="N76" s="1"/>
      <c r="O76" s="1"/>
      <c r="P76" s="1"/>
      <c r="Q76" s="1"/>
      <c r="R76" s="1"/>
      <c r="S76" s="1"/>
      <c r="T76" s="1"/>
      <c r="U76" s="1"/>
      <c r="V76" s="1"/>
      <c r="W76" s="58" t="s">
        <v>148</v>
      </c>
      <c r="X76" s="59"/>
      <c r="Y76" s="28"/>
      <c r="Z76" s="1"/>
      <c r="AA76" s="1"/>
    </row>
    <row r="77" ht="15.75" customHeight="1">
      <c r="A77" s="1"/>
      <c r="B77" s="1"/>
      <c r="C77" s="1"/>
      <c r="D77" s="1"/>
      <c r="E77" s="1" t="s">
        <v>149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2" t="s">
        <v>150</v>
      </c>
      <c r="X77" s="1"/>
      <c r="Y77" s="1"/>
      <c r="Z77" s="1"/>
      <c r="AA77" s="1"/>
    </row>
    <row r="78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2"/>
      <c r="X78" s="1"/>
      <c r="Y78" s="1"/>
      <c r="Z78" s="1"/>
      <c r="AA78" s="1"/>
    </row>
    <row r="79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2"/>
      <c r="X79" s="1"/>
      <c r="Y79" s="1"/>
      <c r="Z79" s="1"/>
      <c r="AA79" s="1"/>
    </row>
    <row r="80" ht="15.75" customHeight="1">
      <c r="A80" s="1"/>
      <c r="B80" s="1"/>
      <c r="C80" s="1" t="s">
        <v>151</v>
      </c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2"/>
      <c r="X80" s="1"/>
      <c r="Y80" s="1"/>
      <c r="Z80" s="1"/>
      <c r="AA80" s="1"/>
    </row>
    <row r="81" ht="15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2"/>
      <c r="X81" s="1"/>
      <c r="Y81" s="1"/>
      <c r="Z81" s="1"/>
      <c r="AA81" s="1"/>
    </row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5">
    <mergeCell ref="B4:AA4"/>
    <mergeCell ref="E75:F75"/>
    <mergeCell ref="U75:V75"/>
    <mergeCell ref="E76:F76"/>
    <mergeCell ref="W76:X76"/>
  </mergeCells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71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</row>
    <row r="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2"/>
    </row>
    <row r="3">
      <c r="A3" s="1"/>
      <c r="B3" s="1"/>
      <c r="C3" s="1"/>
      <c r="D3" s="1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4"/>
    </row>
    <row r="4">
      <c r="A4" s="1"/>
      <c r="B4" s="5" t="s">
        <v>153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>
      <c r="A5" s="7"/>
      <c r="B5" s="8" t="s">
        <v>1</v>
      </c>
      <c r="C5" s="9" t="s">
        <v>2</v>
      </c>
      <c r="D5" s="10" t="s">
        <v>3</v>
      </c>
      <c r="E5" s="11" t="s">
        <v>154</v>
      </c>
      <c r="F5" s="12" t="s">
        <v>5</v>
      </c>
      <c r="G5" s="14" t="s">
        <v>7</v>
      </c>
      <c r="H5" s="17" t="s">
        <v>155</v>
      </c>
      <c r="I5" s="10" t="s">
        <v>14</v>
      </c>
      <c r="J5" s="10" t="s">
        <v>15</v>
      </c>
      <c r="K5" s="18" t="s">
        <v>16</v>
      </c>
      <c r="L5" s="12" t="s">
        <v>17</v>
      </c>
      <c r="M5" s="12" t="s">
        <v>18</v>
      </c>
      <c r="N5" s="19" t="s">
        <v>19</v>
      </c>
      <c r="O5" s="21" t="s">
        <v>21</v>
      </c>
      <c r="P5" s="22" t="s">
        <v>22</v>
      </c>
    </row>
    <row r="6">
      <c r="A6" s="1"/>
      <c r="B6" s="24" t="s">
        <v>27</v>
      </c>
      <c r="C6" s="25" t="s">
        <v>28</v>
      </c>
      <c r="D6" s="25"/>
      <c r="E6" s="26"/>
      <c r="F6" s="3"/>
      <c r="G6" s="3"/>
      <c r="H6" s="26"/>
      <c r="I6" s="26"/>
      <c r="J6" s="26"/>
      <c r="K6" s="3"/>
      <c r="L6" s="3"/>
      <c r="M6" s="3"/>
      <c r="N6" s="26"/>
      <c r="O6" s="26"/>
      <c r="P6" s="4"/>
    </row>
    <row r="7">
      <c r="A7" s="1"/>
      <c r="B7" s="1" t="s">
        <v>29</v>
      </c>
      <c r="C7" s="2" t="s">
        <v>30</v>
      </c>
      <c r="D7" s="1" t="s">
        <v>31</v>
      </c>
      <c r="E7" s="3"/>
      <c r="F7" s="28"/>
      <c r="G7" s="3"/>
      <c r="H7" s="3"/>
      <c r="I7" s="3"/>
      <c r="J7" s="3">
        <f>E7+-H7</f>
        <v>0</v>
      </c>
      <c r="K7" s="3">
        <v>0.0</v>
      </c>
      <c r="L7" s="3"/>
      <c r="M7" s="3"/>
      <c r="N7" s="3"/>
      <c r="O7" s="3">
        <f t="shared" ref="O7:O8" si="1">SUM(M7:N7)</f>
        <v>0</v>
      </c>
      <c r="P7" s="60">
        <f t="shared" ref="P7:P8" si="2">J7-O7</f>
        <v>0</v>
      </c>
    </row>
    <row r="8">
      <c r="A8" s="1"/>
      <c r="B8" s="1" t="s">
        <v>32</v>
      </c>
      <c r="C8" s="2" t="s">
        <v>33</v>
      </c>
      <c r="D8" s="1" t="s">
        <v>34</v>
      </c>
      <c r="E8" s="3">
        <v>4200.0</v>
      </c>
      <c r="F8" s="28">
        <v>61.0</v>
      </c>
      <c r="G8" s="3"/>
      <c r="H8" s="35"/>
      <c r="I8" s="3"/>
      <c r="J8" s="3">
        <f>E8/365*F8</f>
        <v>701.9178082</v>
      </c>
      <c r="K8" s="3">
        <v>0.0</v>
      </c>
      <c r="L8" s="3"/>
      <c r="M8" s="3">
        <v>149.93</v>
      </c>
      <c r="N8" s="3">
        <v>-0.01</v>
      </c>
      <c r="O8" s="3">
        <f t="shared" si="1"/>
        <v>149.92</v>
      </c>
      <c r="P8" s="31">
        <f t="shared" si="2"/>
        <v>551.9978082</v>
      </c>
    </row>
    <row r="9">
      <c r="A9" s="1"/>
      <c r="B9" s="36" t="s">
        <v>35</v>
      </c>
      <c r="C9" s="37"/>
      <c r="D9" s="38"/>
      <c r="E9" s="39">
        <f>SUM(E7:E8)</f>
        <v>4200</v>
      </c>
      <c r="F9" s="39"/>
      <c r="G9" s="39"/>
      <c r="H9" s="39">
        <f t="shared" ref="H9:P9" si="3">SUM(H7:H8)</f>
        <v>0</v>
      </c>
      <c r="I9" s="39">
        <f t="shared" si="3"/>
        <v>0</v>
      </c>
      <c r="J9" s="39">
        <f t="shared" si="3"/>
        <v>701.9178082</v>
      </c>
      <c r="K9" s="39">
        <f t="shared" si="3"/>
        <v>0</v>
      </c>
      <c r="L9" s="39">
        <f t="shared" si="3"/>
        <v>0</v>
      </c>
      <c r="M9" s="39">
        <f t="shared" si="3"/>
        <v>149.93</v>
      </c>
      <c r="N9" s="39">
        <f t="shared" si="3"/>
        <v>-0.01</v>
      </c>
      <c r="O9" s="39">
        <f t="shared" si="3"/>
        <v>149.92</v>
      </c>
      <c r="P9" s="39">
        <f t="shared" si="3"/>
        <v>551.9978082</v>
      </c>
    </row>
    <row r="10">
      <c r="A10" s="1"/>
      <c r="B10" s="1"/>
      <c r="C10" s="2"/>
      <c r="D10" s="1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40"/>
    </row>
    <row r="11">
      <c r="A11" s="1"/>
      <c r="B11" s="24" t="s">
        <v>36</v>
      </c>
      <c r="C11" s="37" t="s">
        <v>37</v>
      </c>
      <c r="D11" s="1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40"/>
    </row>
    <row r="12">
      <c r="A12" s="1"/>
      <c r="B12" s="1" t="s">
        <v>38</v>
      </c>
      <c r="C12" s="2" t="s">
        <v>39</v>
      </c>
      <c r="D12" s="1" t="s">
        <v>40</v>
      </c>
      <c r="E12" s="3"/>
      <c r="F12" s="28"/>
      <c r="G12" s="3"/>
      <c r="H12" s="3"/>
      <c r="I12" s="3"/>
      <c r="J12" s="3">
        <f t="shared" ref="J12:J13" si="4">E12+-H12</f>
        <v>0</v>
      </c>
      <c r="K12" s="3">
        <v>0.0</v>
      </c>
      <c r="L12" s="3"/>
      <c r="M12" s="3"/>
      <c r="N12" s="3"/>
      <c r="O12" s="3">
        <f t="shared" ref="O12:O21" si="5">SUM(M12:N12)</f>
        <v>0</v>
      </c>
      <c r="P12" s="60">
        <f t="shared" ref="P12:P21" si="6">J12-O12</f>
        <v>0</v>
      </c>
    </row>
    <row r="13">
      <c r="A13" s="1"/>
      <c r="B13" s="1" t="s">
        <v>41</v>
      </c>
      <c r="C13" s="2" t="s">
        <v>156</v>
      </c>
      <c r="D13" s="1" t="s">
        <v>43</v>
      </c>
      <c r="E13" s="3">
        <v>4200.0</v>
      </c>
      <c r="F13" s="28">
        <v>365.0</v>
      </c>
      <c r="G13" s="3"/>
      <c r="H13" s="35"/>
      <c r="I13" s="3"/>
      <c r="J13" s="3">
        <f t="shared" si="4"/>
        <v>4200</v>
      </c>
      <c r="K13" s="3">
        <v>0.0</v>
      </c>
      <c r="L13" s="3"/>
      <c r="M13" s="3">
        <v>897.12</v>
      </c>
      <c r="N13" s="3">
        <v>0.08</v>
      </c>
      <c r="O13" s="3">
        <f t="shared" si="5"/>
        <v>897.2</v>
      </c>
      <c r="P13" s="31">
        <f t="shared" si="6"/>
        <v>3302.8</v>
      </c>
    </row>
    <row r="14">
      <c r="A14" s="1"/>
      <c r="B14" s="1" t="s">
        <v>44</v>
      </c>
      <c r="C14" s="2" t="s">
        <v>45</v>
      </c>
      <c r="D14" s="1" t="s">
        <v>46</v>
      </c>
      <c r="E14" s="3">
        <v>4200.0</v>
      </c>
      <c r="F14" s="28">
        <v>365.0</v>
      </c>
      <c r="G14" s="3"/>
      <c r="H14" s="35"/>
      <c r="I14" s="3"/>
      <c r="J14" s="3">
        <f t="shared" ref="J14:J17" si="7">E14/365*F14</f>
        <v>4200</v>
      </c>
      <c r="K14" s="3">
        <v>0.0</v>
      </c>
      <c r="L14" s="3"/>
      <c r="M14" s="3">
        <v>897.12</v>
      </c>
      <c r="N14" s="3">
        <v>0.08</v>
      </c>
      <c r="O14" s="3">
        <f t="shared" si="5"/>
        <v>897.2</v>
      </c>
      <c r="P14" s="31">
        <f t="shared" si="6"/>
        <v>3302.8</v>
      </c>
    </row>
    <row r="15">
      <c r="A15" s="1"/>
      <c r="B15" s="1" t="s">
        <v>47</v>
      </c>
      <c r="C15" s="2" t="s">
        <v>48</v>
      </c>
      <c r="D15" s="1" t="s">
        <v>49</v>
      </c>
      <c r="E15" s="3">
        <v>4200.0</v>
      </c>
      <c r="F15" s="28">
        <v>365.0</v>
      </c>
      <c r="G15" s="3"/>
      <c r="H15" s="35"/>
      <c r="I15" s="3"/>
      <c r="J15" s="3">
        <f t="shared" si="7"/>
        <v>4200</v>
      </c>
      <c r="K15" s="3">
        <v>0.0</v>
      </c>
      <c r="L15" s="3"/>
      <c r="M15" s="3">
        <v>897.12</v>
      </c>
      <c r="N15" s="3">
        <v>0.08</v>
      </c>
      <c r="O15" s="3">
        <f t="shared" si="5"/>
        <v>897.2</v>
      </c>
      <c r="P15" s="60">
        <f t="shared" si="6"/>
        <v>3302.8</v>
      </c>
    </row>
    <row r="16">
      <c r="A16" s="1"/>
      <c r="B16" s="1" t="s">
        <v>50</v>
      </c>
      <c r="C16" s="2" t="s">
        <v>51</v>
      </c>
      <c r="D16" s="1" t="s">
        <v>52</v>
      </c>
      <c r="E16" s="3">
        <v>4200.0</v>
      </c>
      <c r="F16" s="28">
        <v>365.0</v>
      </c>
      <c r="G16" s="3"/>
      <c r="H16" s="35"/>
      <c r="I16" s="3"/>
      <c r="J16" s="3">
        <f t="shared" si="7"/>
        <v>4200</v>
      </c>
      <c r="K16" s="3">
        <v>0.0</v>
      </c>
      <c r="L16" s="3"/>
      <c r="M16" s="3">
        <v>696.76</v>
      </c>
      <c r="N16" s="3">
        <v>0.04</v>
      </c>
      <c r="O16" s="3">
        <f t="shared" si="5"/>
        <v>696.8</v>
      </c>
      <c r="P16" s="31">
        <f t="shared" si="6"/>
        <v>3503.2</v>
      </c>
    </row>
    <row r="17">
      <c r="A17" s="1"/>
      <c r="B17" s="1" t="s">
        <v>53</v>
      </c>
      <c r="C17" s="2" t="s">
        <v>54</v>
      </c>
      <c r="D17" s="1" t="s">
        <v>55</v>
      </c>
      <c r="E17" s="3">
        <v>4200.0</v>
      </c>
      <c r="F17" s="28">
        <v>363.0</v>
      </c>
      <c r="G17" s="3"/>
      <c r="H17" s="35">
        <v>2.0</v>
      </c>
      <c r="I17" s="3"/>
      <c r="J17" s="3">
        <f t="shared" si="7"/>
        <v>4176.986301</v>
      </c>
      <c r="K17" s="3"/>
      <c r="L17" s="3"/>
      <c r="M17" s="3">
        <v>668.32</v>
      </c>
      <c r="N17" s="3">
        <v>-0.13</v>
      </c>
      <c r="O17" s="3">
        <f t="shared" si="5"/>
        <v>668.19</v>
      </c>
      <c r="P17" s="31">
        <f t="shared" si="6"/>
        <v>3508.796301</v>
      </c>
    </row>
    <row r="18">
      <c r="A18" s="1"/>
      <c r="B18" s="1" t="s">
        <v>56</v>
      </c>
      <c r="C18" s="2" t="s">
        <v>57</v>
      </c>
      <c r="D18" s="1" t="s">
        <v>58</v>
      </c>
      <c r="E18" s="3">
        <v>4200.0</v>
      </c>
      <c r="F18" s="28">
        <v>365.0</v>
      </c>
      <c r="G18" s="35"/>
      <c r="H18" s="35"/>
      <c r="I18" s="3"/>
      <c r="J18" s="3">
        <v>4200.0</v>
      </c>
      <c r="K18" s="3"/>
      <c r="L18" s="3"/>
      <c r="M18" s="3">
        <v>696.76</v>
      </c>
      <c r="N18" s="3">
        <v>0.04</v>
      </c>
      <c r="O18" s="3">
        <f t="shared" si="5"/>
        <v>696.8</v>
      </c>
      <c r="P18" s="31">
        <f t="shared" si="6"/>
        <v>3503.2</v>
      </c>
    </row>
    <row r="19">
      <c r="A19" s="1"/>
      <c r="B19" s="41" t="s">
        <v>59</v>
      </c>
      <c r="C19" s="2" t="s">
        <v>60</v>
      </c>
      <c r="D19" s="41" t="s">
        <v>61</v>
      </c>
      <c r="E19" s="3">
        <v>4200.0</v>
      </c>
      <c r="F19" s="28">
        <v>61.0</v>
      </c>
      <c r="G19" s="35"/>
      <c r="H19" s="35"/>
      <c r="I19" s="3"/>
      <c r="J19" s="3">
        <f>E19/365*F19</f>
        <v>701.9178082</v>
      </c>
      <c r="K19" s="3"/>
      <c r="L19" s="3"/>
      <c r="M19" s="3">
        <v>112.31</v>
      </c>
      <c r="N19" s="3">
        <v>0.01</v>
      </c>
      <c r="O19" s="3">
        <f t="shared" si="5"/>
        <v>112.32</v>
      </c>
      <c r="P19" s="31">
        <f t="shared" si="6"/>
        <v>589.5978082</v>
      </c>
    </row>
    <row r="20">
      <c r="A20" s="1"/>
      <c r="B20" s="41" t="s">
        <v>62</v>
      </c>
      <c r="C20" s="2" t="s">
        <v>63</v>
      </c>
      <c r="D20" s="41" t="s">
        <v>55</v>
      </c>
      <c r="E20" s="3">
        <v>4200.0</v>
      </c>
      <c r="F20" s="28">
        <v>365.0</v>
      </c>
      <c r="G20" s="3"/>
      <c r="H20" s="35"/>
      <c r="I20" s="3"/>
      <c r="J20" s="3">
        <v>4200.0</v>
      </c>
      <c r="K20" s="3"/>
      <c r="L20" s="3"/>
      <c r="M20" s="3">
        <v>672.0</v>
      </c>
      <c r="N20" s="3"/>
      <c r="O20" s="3">
        <f t="shared" si="5"/>
        <v>672</v>
      </c>
      <c r="P20" s="31">
        <f t="shared" si="6"/>
        <v>3528</v>
      </c>
    </row>
    <row r="21" ht="15.75" customHeight="1">
      <c r="A21" s="1"/>
      <c r="B21" s="41" t="s">
        <v>157</v>
      </c>
      <c r="C21" s="2" t="s">
        <v>65</v>
      </c>
      <c r="D21" s="41" t="s">
        <v>66</v>
      </c>
      <c r="E21" s="3">
        <v>4200.0</v>
      </c>
      <c r="F21" s="28">
        <v>365.0</v>
      </c>
      <c r="G21" s="3"/>
      <c r="H21" s="35"/>
      <c r="I21" s="3"/>
      <c r="J21" s="3">
        <f>E21/365*F21</f>
        <v>4200</v>
      </c>
      <c r="K21" s="3"/>
      <c r="L21" s="3"/>
      <c r="M21" s="3">
        <v>696.76</v>
      </c>
      <c r="N21" s="3">
        <v>-0.16</v>
      </c>
      <c r="O21" s="3">
        <f t="shared" si="5"/>
        <v>696.6</v>
      </c>
      <c r="P21" s="31">
        <f t="shared" si="6"/>
        <v>3503.4</v>
      </c>
    </row>
    <row r="22" ht="15.75" customHeight="1">
      <c r="A22" s="1"/>
      <c r="B22" s="24" t="s">
        <v>35</v>
      </c>
      <c r="C22" s="37"/>
      <c r="D22" s="38"/>
      <c r="E22" s="39">
        <f>SUM(E12:E21)</f>
        <v>37800</v>
      </c>
      <c r="F22" s="39"/>
      <c r="G22" s="39"/>
      <c r="H22" s="39">
        <f>SUM(H12:H21)</f>
        <v>2</v>
      </c>
      <c r="I22" s="39">
        <f>SUM(I12:I19)</f>
        <v>0</v>
      </c>
      <c r="J22" s="39">
        <f t="shared" ref="J22:L22" si="8">SUM(J12:L21)</f>
        <v>34278.90411</v>
      </c>
      <c r="K22" s="39">
        <f t="shared" si="8"/>
        <v>6234.27</v>
      </c>
      <c r="L22" s="39">
        <f t="shared" si="8"/>
        <v>6234.31</v>
      </c>
      <c r="M22" s="39">
        <f t="shared" ref="M22:P22" si="9">SUM(M12:M21)</f>
        <v>6234.27</v>
      </c>
      <c r="N22" s="39">
        <f t="shared" si="9"/>
        <v>0.04</v>
      </c>
      <c r="O22" s="39">
        <f t="shared" si="9"/>
        <v>6234.31</v>
      </c>
      <c r="P22" s="39">
        <f t="shared" si="9"/>
        <v>28044.59411</v>
      </c>
    </row>
    <row r="23" ht="15.75" customHeight="1">
      <c r="A23" s="1"/>
      <c r="B23" s="24"/>
      <c r="C23" s="2"/>
      <c r="D23" s="1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40"/>
    </row>
    <row r="24" ht="15.75" customHeight="1">
      <c r="A24" s="1"/>
      <c r="B24" s="24" t="s">
        <v>67</v>
      </c>
      <c r="C24" s="37" t="s">
        <v>68</v>
      </c>
      <c r="D24" s="1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40"/>
    </row>
    <row r="25" ht="15.75" customHeight="1">
      <c r="A25" s="1"/>
      <c r="B25" s="1" t="s">
        <v>69</v>
      </c>
      <c r="C25" s="2" t="s">
        <v>70</v>
      </c>
      <c r="D25" s="41" t="s">
        <v>71</v>
      </c>
      <c r="E25" s="3">
        <v>4200.0</v>
      </c>
      <c r="F25" s="28">
        <v>365.0</v>
      </c>
      <c r="G25" s="3"/>
      <c r="H25" s="61"/>
      <c r="I25" s="3"/>
      <c r="J25" s="3">
        <f t="shared" ref="J25:J28" si="10">E25/365*F25</f>
        <v>4200</v>
      </c>
      <c r="K25" s="3">
        <v>0.0</v>
      </c>
      <c r="L25" s="3"/>
      <c r="M25" s="3">
        <v>897.12</v>
      </c>
      <c r="N25" s="3">
        <v>0.08</v>
      </c>
      <c r="O25" s="3">
        <f t="shared" ref="O25:O28" si="11">SUM(M25:N25)</f>
        <v>897.2</v>
      </c>
      <c r="P25" s="31">
        <f t="shared" ref="P25:P28" si="12">J25-O25</f>
        <v>3302.8</v>
      </c>
    </row>
    <row r="26" ht="15.75" customHeight="1">
      <c r="A26" s="1"/>
      <c r="B26" s="1" t="s">
        <v>72</v>
      </c>
      <c r="C26" s="2" t="s">
        <v>73</v>
      </c>
      <c r="D26" s="41" t="s">
        <v>74</v>
      </c>
      <c r="E26" s="3">
        <v>4200.0</v>
      </c>
      <c r="F26" s="28">
        <v>365.0</v>
      </c>
      <c r="G26" s="3"/>
      <c r="H26" s="35"/>
      <c r="I26" s="3"/>
      <c r="J26" s="3">
        <f t="shared" si="10"/>
        <v>4200</v>
      </c>
      <c r="K26" s="3">
        <v>0.0</v>
      </c>
      <c r="L26" s="3"/>
      <c r="M26" s="3">
        <v>897.12</v>
      </c>
      <c r="N26" s="3">
        <v>0.08</v>
      </c>
      <c r="O26" s="3">
        <f t="shared" si="11"/>
        <v>897.2</v>
      </c>
      <c r="P26" s="31">
        <f t="shared" si="12"/>
        <v>3302.8</v>
      </c>
    </row>
    <row r="27" ht="15.75" customHeight="1">
      <c r="A27" s="1"/>
      <c r="B27" s="1" t="s">
        <v>75</v>
      </c>
      <c r="C27" s="2" t="s">
        <v>76</v>
      </c>
      <c r="D27" s="1" t="s">
        <v>77</v>
      </c>
      <c r="E27" s="3">
        <v>4200.0</v>
      </c>
      <c r="F27" s="28">
        <v>365.0</v>
      </c>
      <c r="G27" s="3"/>
      <c r="H27" s="62"/>
      <c r="I27" s="3"/>
      <c r="J27" s="3">
        <f t="shared" si="10"/>
        <v>4200</v>
      </c>
      <c r="K27" s="3">
        <v>0.0</v>
      </c>
      <c r="L27" s="3"/>
      <c r="M27" s="3">
        <v>897.12</v>
      </c>
      <c r="N27" s="3">
        <v>0.08</v>
      </c>
      <c r="O27" s="3">
        <f t="shared" si="11"/>
        <v>897.2</v>
      </c>
      <c r="P27" s="31">
        <f t="shared" si="12"/>
        <v>3302.8</v>
      </c>
    </row>
    <row r="28" ht="15.75" customHeight="1">
      <c r="A28" s="1"/>
      <c r="B28" s="1" t="s">
        <v>78</v>
      </c>
      <c r="C28" s="2" t="s">
        <v>79</v>
      </c>
      <c r="D28" s="41" t="s">
        <v>74</v>
      </c>
      <c r="E28" s="3">
        <v>4200.0</v>
      </c>
      <c r="F28" s="28">
        <v>365.0</v>
      </c>
      <c r="G28" s="35"/>
      <c r="H28" s="35"/>
      <c r="I28" s="3"/>
      <c r="J28" s="3">
        <f t="shared" si="10"/>
        <v>4200</v>
      </c>
      <c r="K28" s="3"/>
      <c r="L28" s="3"/>
      <c r="M28" s="3">
        <v>897.12</v>
      </c>
      <c r="N28" s="3">
        <v>0.08</v>
      </c>
      <c r="O28" s="3">
        <f t="shared" si="11"/>
        <v>897.2</v>
      </c>
      <c r="P28" s="31">
        <f t="shared" si="12"/>
        <v>3302.8</v>
      </c>
    </row>
    <row r="29" ht="15.75" customHeight="1">
      <c r="A29" s="1"/>
      <c r="B29" s="24" t="s">
        <v>35</v>
      </c>
      <c r="C29" s="37"/>
      <c r="D29" s="38"/>
      <c r="E29" s="39">
        <f>SUM(E25:E28)</f>
        <v>16800</v>
      </c>
      <c r="F29" s="39"/>
      <c r="G29" s="39"/>
      <c r="H29" s="39">
        <f>SUM(H25:H28)</f>
        <v>0</v>
      </c>
      <c r="I29" s="39">
        <f>SUM(I25:I27)</f>
        <v>0</v>
      </c>
      <c r="J29" s="39">
        <f>SUM(J25:J28)</f>
        <v>16800</v>
      </c>
      <c r="K29" s="39">
        <f t="shared" ref="K29:L29" si="13">SUM(K25:K27)</f>
        <v>0</v>
      </c>
      <c r="L29" s="39">
        <f t="shared" si="13"/>
        <v>0</v>
      </c>
      <c r="M29" s="39">
        <f t="shared" ref="M29:P29" si="14">SUM(M25:M28)</f>
        <v>3588.48</v>
      </c>
      <c r="N29" s="39">
        <f t="shared" si="14"/>
        <v>0.32</v>
      </c>
      <c r="O29" s="39">
        <f t="shared" si="14"/>
        <v>3588.8</v>
      </c>
      <c r="P29" s="39">
        <f t="shared" si="14"/>
        <v>13211.2</v>
      </c>
    </row>
    <row r="30" ht="15.75" customHeight="1">
      <c r="A30" s="1"/>
      <c r="B30" s="1"/>
      <c r="C30" s="2"/>
      <c r="D30" s="1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40"/>
    </row>
    <row r="31" ht="15.75" customHeight="1">
      <c r="A31" s="1"/>
      <c r="B31" s="24" t="s">
        <v>80</v>
      </c>
      <c r="C31" s="37" t="s">
        <v>81</v>
      </c>
      <c r="D31" s="1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40"/>
    </row>
    <row r="32" ht="15.75" customHeight="1">
      <c r="A32" s="1"/>
      <c r="B32" s="1" t="s">
        <v>82</v>
      </c>
      <c r="C32" s="2"/>
      <c r="D32" s="41" t="s">
        <v>83</v>
      </c>
      <c r="E32" s="3"/>
      <c r="F32" s="28"/>
      <c r="G32" s="3"/>
      <c r="H32" s="35"/>
      <c r="I32" s="3"/>
      <c r="J32" s="3"/>
      <c r="K32" s="3"/>
      <c r="L32" s="3"/>
      <c r="M32" s="3"/>
      <c r="N32" s="3"/>
      <c r="O32" s="3"/>
      <c r="P32" s="43"/>
    </row>
    <row r="33" ht="15.75" customHeight="1">
      <c r="A33" s="1"/>
      <c r="B33" s="41" t="s">
        <v>82</v>
      </c>
      <c r="C33" s="2" t="s">
        <v>84</v>
      </c>
      <c r="D33" s="41" t="s">
        <v>85</v>
      </c>
      <c r="E33" s="3">
        <v>4200.0</v>
      </c>
      <c r="F33" s="28">
        <v>365.0</v>
      </c>
      <c r="G33" s="3"/>
      <c r="H33" s="35"/>
      <c r="I33" s="3"/>
      <c r="J33" s="3">
        <f t="shared" ref="J33:J35" si="15">E33/365*F33</f>
        <v>4200</v>
      </c>
      <c r="K33" s="3"/>
      <c r="L33" s="3"/>
      <c r="M33" s="3">
        <v>897.12</v>
      </c>
      <c r="N33" s="3">
        <v>0.08</v>
      </c>
      <c r="O33" s="3">
        <f t="shared" ref="O33:O49" si="16">SUM(M33:N33)</f>
        <v>897.2</v>
      </c>
      <c r="P33" s="31">
        <f t="shared" ref="P33:P49" si="17">J33-O33</f>
        <v>3302.8</v>
      </c>
    </row>
    <row r="34" ht="15.75" customHeight="1">
      <c r="A34" s="1"/>
      <c r="B34" s="1" t="s">
        <v>86</v>
      </c>
      <c r="C34" s="2" t="s">
        <v>87</v>
      </c>
      <c r="D34" s="41" t="s">
        <v>85</v>
      </c>
      <c r="E34" s="3">
        <v>4200.0</v>
      </c>
      <c r="F34" s="28">
        <v>364.0</v>
      </c>
      <c r="G34" s="3"/>
      <c r="H34" s="35">
        <v>1.0</v>
      </c>
      <c r="I34" s="3"/>
      <c r="J34" s="3">
        <f t="shared" si="15"/>
        <v>4188.493151</v>
      </c>
      <c r="K34" s="3"/>
      <c r="L34" s="3"/>
      <c r="M34" s="3">
        <v>894.66</v>
      </c>
      <c r="N34" s="3">
        <v>0.03</v>
      </c>
      <c r="O34" s="3">
        <f t="shared" si="16"/>
        <v>894.69</v>
      </c>
      <c r="P34" s="31">
        <f t="shared" si="17"/>
        <v>3293.803151</v>
      </c>
    </row>
    <row r="35" ht="15.75" customHeight="1">
      <c r="A35" s="1"/>
      <c r="B35" s="1" t="s">
        <v>88</v>
      </c>
      <c r="C35" s="2" t="s">
        <v>89</v>
      </c>
      <c r="D35" s="1" t="s">
        <v>90</v>
      </c>
      <c r="E35" s="3">
        <v>4200.0</v>
      </c>
      <c r="F35" s="28">
        <v>365.0</v>
      </c>
      <c r="G35" s="3"/>
      <c r="H35" s="35"/>
      <c r="I35" s="3"/>
      <c r="J35" s="3">
        <f t="shared" si="15"/>
        <v>4200</v>
      </c>
      <c r="K35" s="3">
        <v>0.0</v>
      </c>
      <c r="L35" s="3"/>
      <c r="M35" s="3">
        <v>897.12</v>
      </c>
      <c r="N35" s="3">
        <v>0.08</v>
      </c>
      <c r="O35" s="3">
        <f t="shared" si="16"/>
        <v>897.2</v>
      </c>
      <c r="P35" s="60">
        <f t="shared" si="17"/>
        <v>3302.8</v>
      </c>
    </row>
    <row r="36" ht="15.75" customHeight="1">
      <c r="A36" s="1"/>
      <c r="B36" s="1" t="s">
        <v>91</v>
      </c>
      <c r="C36" s="2" t="s">
        <v>92</v>
      </c>
      <c r="D36" s="1" t="s">
        <v>93</v>
      </c>
      <c r="E36" s="3">
        <v>4200.0</v>
      </c>
      <c r="F36" s="28">
        <v>365.0</v>
      </c>
      <c r="G36" s="3"/>
      <c r="H36" s="35"/>
      <c r="I36" s="3"/>
      <c r="J36" s="3">
        <v>4200.0</v>
      </c>
      <c r="K36" s="3">
        <v>0.0</v>
      </c>
      <c r="L36" s="3"/>
      <c r="M36" s="3">
        <v>897.12</v>
      </c>
      <c r="N36" s="3">
        <v>0.08</v>
      </c>
      <c r="O36" s="3">
        <f t="shared" si="16"/>
        <v>897.2</v>
      </c>
      <c r="P36" s="31">
        <f t="shared" si="17"/>
        <v>3302.8</v>
      </c>
    </row>
    <row r="37" ht="15.75" customHeight="1">
      <c r="A37" s="1"/>
      <c r="B37" s="1" t="s">
        <v>94</v>
      </c>
      <c r="C37" s="2" t="s">
        <v>95</v>
      </c>
      <c r="D37" s="1" t="s">
        <v>96</v>
      </c>
      <c r="E37" s="3">
        <v>4200.0</v>
      </c>
      <c r="F37" s="28">
        <v>365.0</v>
      </c>
      <c r="G37" s="3"/>
      <c r="H37" s="35"/>
      <c r="I37" s="3"/>
      <c r="J37" s="3">
        <f>E37/365*F37</f>
        <v>4200</v>
      </c>
      <c r="K37" s="3">
        <v>0.0</v>
      </c>
      <c r="L37" s="3"/>
      <c r="M37" s="3">
        <v>897.12</v>
      </c>
      <c r="N37" s="3">
        <v>-0.12</v>
      </c>
      <c r="O37" s="3">
        <f t="shared" si="16"/>
        <v>897</v>
      </c>
      <c r="P37" s="31">
        <f t="shared" si="17"/>
        <v>3303</v>
      </c>
    </row>
    <row r="38" ht="15.75" customHeight="1">
      <c r="A38" s="1"/>
      <c r="B38" s="1" t="s">
        <v>97</v>
      </c>
      <c r="C38" s="2" t="s">
        <v>98</v>
      </c>
      <c r="D38" s="1" t="s">
        <v>96</v>
      </c>
      <c r="E38" s="3"/>
      <c r="F38" s="28"/>
      <c r="G38" s="3"/>
      <c r="H38" s="35"/>
      <c r="I38" s="3"/>
      <c r="J38" s="3"/>
      <c r="K38" s="3">
        <v>0.0</v>
      </c>
      <c r="L38" s="3"/>
      <c r="M38" s="3"/>
      <c r="N38" s="3"/>
      <c r="O38" s="3">
        <f t="shared" si="16"/>
        <v>0</v>
      </c>
      <c r="P38" s="31">
        <f t="shared" si="17"/>
        <v>0</v>
      </c>
    </row>
    <row r="39" ht="15.75" customHeight="1">
      <c r="A39" s="1"/>
      <c r="B39" s="1" t="s">
        <v>99</v>
      </c>
      <c r="C39" s="2" t="s">
        <v>100</v>
      </c>
      <c r="D39" s="1" t="s">
        <v>96</v>
      </c>
      <c r="E39" s="3">
        <v>4200.0</v>
      </c>
      <c r="F39" s="28">
        <v>365.0</v>
      </c>
      <c r="G39" s="3"/>
      <c r="H39" s="35"/>
      <c r="I39" s="3"/>
      <c r="J39" s="3">
        <v>4200.0</v>
      </c>
      <c r="K39" s="3">
        <v>0.0</v>
      </c>
      <c r="L39" s="3"/>
      <c r="M39" s="3">
        <v>897.12</v>
      </c>
      <c r="N39" s="3">
        <v>0.08</v>
      </c>
      <c r="O39" s="3">
        <f t="shared" si="16"/>
        <v>897.2</v>
      </c>
      <c r="P39" s="31">
        <f t="shared" si="17"/>
        <v>3302.8</v>
      </c>
    </row>
    <row r="40" ht="15.75" customHeight="1">
      <c r="A40" s="1"/>
      <c r="B40" s="41" t="s">
        <v>101</v>
      </c>
      <c r="C40" s="2" t="s">
        <v>102</v>
      </c>
      <c r="D40" s="41" t="s">
        <v>103</v>
      </c>
      <c r="E40" s="3">
        <v>4200.0</v>
      </c>
      <c r="F40" s="28">
        <v>365.0</v>
      </c>
      <c r="G40" s="3"/>
      <c r="H40" s="35"/>
      <c r="I40" s="3"/>
      <c r="J40" s="3">
        <f t="shared" ref="J40:J44" si="18">E40/365*F40</f>
        <v>4200</v>
      </c>
      <c r="K40" s="3">
        <v>0.0</v>
      </c>
      <c r="L40" s="3"/>
      <c r="M40" s="3">
        <v>897.12</v>
      </c>
      <c r="N40" s="3">
        <v>0.08</v>
      </c>
      <c r="O40" s="3">
        <f t="shared" si="16"/>
        <v>897.2</v>
      </c>
      <c r="P40" s="31">
        <f t="shared" si="17"/>
        <v>3302.8</v>
      </c>
    </row>
    <row r="41" ht="15.75" customHeight="1">
      <c r="A41" s="1"/>
      <c r="B41" s="1" t="s">
        <v>104</v>
      </c>
      <c r="C41" s="2" t="s">
        <v>105</v>
      </c>
      <c r="D41" s="1" t="s">
        <v>103</v>
      </c>
      <c r="E41" s="3">
        <v>4200.0</v>
      </c>
      <c r="F41" s="28">
        <v>365.0</v>
      </c>
      <c r="G41" s="3"/>
      <c r="H41" s="35"/>
      <c r="I41" s="3"/>
      <c r="J41" s="3">
        <f t="shared" si="18"/>
        <v>4200</v>
      </c>
      <c r="K41" s="3">
        <v>0.0</v>
      </c>
      <c r="L41" s="3"/>
      <c r="M41" s="3">
        <v>897.12</v>
      </c>
      <c r="N41" s="3">
        <v>0.08</v>
      </c>
      <c r="O41" s="3">
        <f t="shared" si="16"/>
        <v>897.2</v>
      </c>
      <c r="P41" s="31">
        <f t="shared" si="17"/>
        <v>3302.8</v>
      </c>
    </row>
    <row r="42" ht="15.75" customHeight="1">
      <c r="A42" s="1"/>
      <c r="B42" s="1" t="s">
        <v>106</v>
      </c>
      <c r="C42" s="2" t="s">
        <v>107</v>
      </c>
      <c r="D42" s="1" t="s">
        <v>108</v>
      </c>
      <c r="E42" s="3">
        <v>4200.0</v>
      </c>
      <c r="F42" s="28">
        <v>365.0</v>
      </c>
      <c r="G42" s="3"/>
      <c r="H42" s="35"/>
      <c r="I42" s="3"/>
      <c r="J42" s="3">
        <f t="shared" si="18"/>
        <v>4200</v>
      </c>
      <c r="K42" s="3">
        <v>0.0</v>
      </c>
      <c r="L42" s="3"/>
      <c r="M42" s="3">
        <v>897.12</v>
      </c>
      <c r="N42" s="3">
        <v>0.08</v>
      </c>
      <c r="O42" s="3">
        <f t="shared" si="16"/>
        <v>897.2</v>
      </c>
      <c r="P42" s="31">
        <f t="shared" si="17"/>
        <v>3302.8</v>
      </c>
    </row>
    <row r="43" ht="15.75" customHeight="1">
      <c r="A43" s="1"/>
      <c r="B43" s="1" t="s">
        <v>109</v>
      </c>
      <c r="C43" s="2" t="s">
        <v>110</v>
      </c>
      <c r="D43" s="1" t="s">
        <v>108</v>
      </c>
      <c r="E43" s="3">
        <v>4200.0</v>
      </c>
      <c r="F43" s="28">
        <v>365.0</v>
      </c>
      <c r="G43" s="3"/>
      <c r="H43" s="35"/>
      <c r="I43" s="3"/>
      <c r="J43" s="3">
        <f t="shared" si="18"/>
        <v>4200</v>
      </c>
      <c r="K43" s="3">
        <v>0.0</v>
      </c>
      <c r="L43" s="3"/>
      <c r="M43" s="3">
        <v>897.12</v>
      </c>
      <c r="N43" s="3">
        <v>0.08</v>
      </c>
      <c r="O43" s="3">
        <f t="shared" si="16"/>
        <v>897.2</v>
      </c>
      <c r="P43" s="31">
        <f t="shared" si="17"/>
        <v>3302.8</v>
      </c>
    </row>
    <row r="44" ht="15.75" customHeight="1">
      <c r="A44" s="1"/>
      <c r="B44" s="41" t="s">
        <v>111</v>
      </c>
      <c r="C44" s="2" t="s">
        <v>112</v>
      </c>
      <c r="D44" s="41" t="s">
        <v>113</v>
      </c>
      <c r="E44" s="3">
        <v>4200.0</v>
      </c>
      <c r="F44" s="28">
        <v>365.0</v>
      </c>
      <c r="G44" s="3"/>
      <c r="H44" s="35"/>
      <c r="I44" s="3"/>
      <c r="J44" s="3">
        <f t="shared" si="18"/>
        <v>4200</v>
      </c>
      <c r="K44" s="3">
        <v>0.0</v>
      </c>
      <c r="L44" s="3"/>
      <c r="M44" s="3">
        <v>897.12</v>
      </c>
      <c r="N44" s="3">
        <v>0.08</v>
      </c>
      <c r="O44" s="3">
        <f t="shared" si="16"/>
        <v>897.2</v>
      </c>
      <c r="P44" s="31">
        <f t="shared" si="17"/>
        <v>3302.8</v>
      </c>
    </row>
    <row r="45" ht="15.75" customHeight="1">
      <c r="A45" s="1"/>
      <c r="B45" s="41" t="s">
        <v>114</v>
      </c>
      <c r="C45" s="2" t="s">
        <v>115</v>
      </c>
      <c r="D45" s="41" t="s">
        <v>113</v>
      </c>
      <c r="E45" s="3">
        <v>4200.0</v>
      </c>
      <c r="F45" s="28">
        <v>365.0</v>
      </c>
      <c r="G45" s="3"/>
      <c r="H45" s="35"/>
      <c r="I45" s="3"/>
      <c r="J45" s="3">
        <v>4200.0</v>
      </c>
      <c r="K45" s="3">
        <v>0.0</v>
      </c>
      <c r="L45" s="3"/>
      <c r="M45" s="3">
        <v>897.12</v>
      </c>
      <c r="N45" s="3">
        <v>-0.12</v>
      </c>
      <c r="O45" s="3">
        <f t="shared" si="16"/>
        <v>897</v>
      </c>
      <c r="P45" s="31">
        <f t="shared" si="17"/>
        <v>3303</v>
      </c>
    </row>
    <row r="46" ht="15.75" customHeight="1">
      <c r="A46" s="1"/>
      <c r="B46" s="41" t="s">
        <v>116</v>
      </c>
      <c r="C46" s="2" t="s">
        <v>117</v>
      </c>
      <c r="D46" s="41" t="s">
        <v>113</v>
      </c>
      <c r="E46" s="3">
        <v>4200.0</v>
      </c>
      <c r="F46" s="28">
        <v>365.0</v>
      </c>
      <c r="G46" s="3"/>
      <c r="H46" s="35"/>
      <c r="I46" s="3"/>
      <c r="J46" s="3">
        <v>4200.0</v>
      </c>
      <c r="K46" s="3">
        <v>0.0</v>
      </c>
      <c r="L46" s="3"/>
      <c r="M46" s="3">
        <v>897.12</v>
      </c>
      <c r="N46" s="3">
        <v>0.08</v>
      </c>
      <c r="O46" s="3">
        <f t="shared" si="16"/>
        <v>897.2</v>
      </c>
      <c r="P46" s="31">
        <f t="shared" si="17"/>
        <v>3302.8</v>
      </c>
    </row>
    <row r="47" ht="15.75" customHeight="1">
      <c r="A47" s="1"/>
      <c r="B47" s="41" t="s">
        <v>118</v>
      </c>
      <c r="C47" s="2" t="s">
        <v>119</v>
      </c>
      <c r="D47" s="41" t="s">
        <v>113</v>
      </c>
      <c r="E47" s="3">
        <v>4200.0</v>
      </c>
      <c r="F47" s="28">
        <v>365.0</v>
      </c>
      <c r="G47" s="3"/>
      <c r="H47" s="35"/>
      <c r="I47" s="3"/>
      <c r="J47" s="3">
        <f t="shared" ref="J47:J49" si="19">E47/365*F47</f>
        <v>4200</v>
      </c>
      <c r="K47" s="3">
        <v>0.0</v>
      </c>
      <c r="L47" s="3"/>
      <c r="M47" s="3">
        <v>897.12</v>
      </c>
      <c r="N47" s="3">
        <v>-0.12</v>
      </c>
      <c r="O47" s="3">
        <f t="shared" si="16"/>
        <v>897</v>
      </c>
      <c r="P47" s="31">
        <f t="shared" si="17"/>
        <v>3303</v>
      </c>
    </row>
    <row r="48" ht="15.75" customHeight="1">
      <c r="A48" s="1"/>
      <c r="B48" s="41" t="s">
        <v>120</v>
      </c>
      <c r="C48" s="2" t="s">
        <v>98</v>
      </c>
      <c r="D48" s="41" t="s">
        <v>113</v>
      </c>
      <c r="E48" s="3"/>
      <c r="F48" s="28"/>
      <c r="G48" s="3"/>
      <c r="H48" s="35"/>
      <c r="I48" s="3"/>
      <c r="J48" s="3">
        <f t="shared" si="19"/>
        <v>0</v>
      </c>
      <c r="K48" s="3">
        <v>0.0</v>
      </c>
      <c r="L48" s="3"/>
      <c r="M48" s="3"/>
      <c r="N48" s="3"/>
      <c r="O48" s="3">
        <f t="shared" si="16"/>
        <v>0</v>
      </c>
      <c r="P48" s="31">
        <f t="shared" si="17"/>
        <v>0</v>
      </c>
    </row>
    <row r="49" ht="15.75" customHeight="1">
      <c r="A49" s="1"/>
      <c r="B49" s="41" t="s">
        <v>121</v>
      </c>
      <c r="C49" s="2" t="s">
        <v>122</v>
      </c>
      <c r="D49" s="41" t="s">
        <v>123</v>
      </c>
      <c r="E49" s="3">
        <v>4200.0</v>
      </c>
      <c r="F49" s="28">
        <v>365.0</v>
      </c>
      <c r="G49" s="3"/>
      <c r="H49" s="35"/>
      <c r="I49" s="3"/>
      <c r="J49" s="3">
        <f t="shared" si="19"/>
        <v>4200</v>
      </c>
      <c r="K49" s="3"/>
      <c r="L49" s="3"/>
      <c r="M49" s="3">
        <v>672.0</v>
      </c>
      <c r="N49" s="3"/>
      <c r="O49" s="3">
        <f t="shared" si="16"/>
        <v>672</v>
      </c>
      <c r="P49" s="31">
        <f t="shared" si="17"/>
        <v>3528</v>
      </c>
    </row>
    <row r="50" ht="15.75" customHeight="1">
      <c r="A50" s="1"/>
      <c r="B50" s="24" t="s">
        <v>35</v>
      </c>
      <c r="C50" s="37"/>
      <c r="D50" s="38"/>
      <c r="E50" s="39">
        <f>SUM(E32:E49)</f>
        <v>63000</v>
      </c>
      <c r="F50" s="39"/>
      <c r="G50" s="39">
        <f>SUM(G32:G47)</f>
        <v>0</v>
      </c>
      <c r="H50" s="39">
        <f>SUM(H32:H49)</f>
        <v>1</v>
      </c>
      <c r="I50" s="39">
        <f>SUM(I32:I47)</f>
        <v>0</v>
      </c>
      <c r="J50" s="39">
        <f t="shared" ref="J50:P50" si="20">SUM(J32:J49)</f>
        <v>62988.49315</v>
      </c>
      <c r="K50" s="39">
        <f t="shared" si="20"/>
        <v>0</v>
      </c>
      <c r="L50" s="39">
        <f t="shared" si="20"/>
        <v>0</v>
      </c>
      <c r="M50" s="39">
        <f t="shared" si="20"/>
        <v>13229.22</v>
      </c>
      <c r="N50" s="39">
        <f t="shared" si="20"/>
        <v>0.47</v>
      </c>
      <c r="O50" s="39">
        <f t="shared" si="20"/>
        <v>13229.69</v>
      </c>
      <c r="P50" s="39">
        <f t="shared" si="20"/>
        <v>49758.80315</v>
      </c>
    </row>
    <row r="51" ht="15.75" customHeight="1">
      <c r="A51" s="1"/>
      <c r="B51" s="1"/>
      <c r="C51" s="2"/>
      <c r="D51" s="1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40"/>
    </row>
    <row r="52" ht="15.75" customHeight="1">
      <c r="A52" s="1"/>
      <c r="B52" s="24" t="s">
        <v>124</v>
      </c>
      <c r="C52" s="37" t="s">
        <v>125</v>
      </c>
      <c r="D52" s="1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40"/>
    </row>
    <row r="53" ht="15.75" customHeight="1">
      <c r="A53" s="1"/>
      <c r="B53" s="1" t="s">
        <v>126</v>
      </c>
      <c r="C53" s="2" t="s">
        <v>127</v>
      </c>
      <c r="D53" s="1" t="s">
        <v>128</v>
      </c>
      <c r="E53" s="3">
        <v>4200.0</v>
      </c>
      <c r="F53" s="28">
        <v>365.0</v>
      </c>
      <c r="G53" s="3"/>
      <c r="H53" s="35"/>
      <c r="I53" s="3"/>
      <c r="J53" s="3">
        <f>E53/365*F53</f>
        <v>4200</v>
      </c>
      <c r="K53" s="3"/>
      <c r="L53" s="3"/>
      <c r="M53" s="3">
        <v>897.12</v>
      </c>
      <c r="N53" s="3">
        <v>0.08</v>
      </c>
      <c r="O53" s="3">
        <f t="shared" ref="O53:O58" si="21">SUM(M53:N53)</f>
        <v>897.2</v>
      </c>
      <c r="P53" s="60">
        <f t="shared" ref="P53:P58" si="22">J53-O53</f>
        <v>3302.8</v>
      </c>
    </row>
    <row r="54" ht="15.75" customHeight="1">
      <c r="A54" s="1"/>
      <c r="B54" s="1" t="s">
        <v>129</v>
      </c>
      <c r="C54" s="2" t="s">
        <v>130</v>
      </c>
      <c r="D54" s="1" t="s">
        <v>83</v>
      </c>
      <c r="E54" s="3">
        <v>4200.0</v>
      </c>
      <c r="F54" s="28">
        <v>365.0</v>
      </c>
      <c r="G54" s="3"/>
      <c r="H54" s="35"/>
      <c r="I54" s="3"/>
      <c r="J54" s="3">
        <v>4200.0</v>
      </c>
      <c r="K54" s="3"/>
      <c r="L54" s="3"/>
      <c r="M54" s="3">
        <v>897.12</v>
      </c>
      <c r="N54" s="3">
        <v>-0.12</v>
      </c>
      <c r="O54" s="3">
        <f t="shared" si="21"/>
        <v>897</v>
      </c>
      <c r="P54" s="31">
        <f t="shared" si="22"/>
        <v>3303</v>
      </c>
    </row>
    <row r="55" ht="15.75" customHeight="1">
      <c r="A55" s="1"/>
      <c r="B55" s="1" t="s">
        <v>131</v>
      </c>
      <c r="C55" s="2" t="s">
        <v>132</v>
      </c>
      <c r="D55" s="1" t="s">
        <v>113</v>
      </c>
      <c r="E55" s="3">
        <v>4200.0</v>
      </c>
      <c r="F55" s="28">
        <v>365.0</v>
      </c>
      <c r="G55" s="3"/>
      <c r="H55" s="35"/>
      <c r="I55" s="3"/>
      <c r="J55" s="3">
        <f t="shared" ref="J55:J57" si="23">E55/365*F55</f>
        <v>4200</v>
      </c>
      <c r="K55" s="3"/>
      <c r="L55" s="3"/>
      <c r="M55" s="3">
        <v>897.12</v>
      </c>
      <c r="N55" s="3">
        <v>0.08</v>
      </c>
      <c r="O55" s="3">
        <f t="shared" si="21"/>
        <v>897.2</v>
      </c>
      <c r="P55" s="31">
        <f t="shared" si="22"/>
        <v>3302.8</v>
      </c>
    </row>
    <row r="56" ht="15.75" customHeight="1">
      <c r="A56" s="1" t="s">
        <v>133</v>
      </c>
      <c r="B56" s="41" t="s">
        <v>134</v>
      </c>
      <c r="C56" s="2" t="s">
        <v>135</v>
      </c>
      <c r="D56" s="46" t="s">
        <v>136</v>
      </c>
      <c r="E56" s="3">
        <v>4200.0</v>
      </c>
      <c r="F56" s="28">
        <v>364.0</v>
      </c>
      <c r="G56" s="3"/>
      <c r="H56" s="35">
        <v>1.0</v>
      </c>
      <c r="I56" s="3"/>
      <c r="J56" s="3">
        <f t="shared" si="23"/>
        <v>4188.493151</v>
      </c>
      <c r="K56" s="3"/>
      <c r="L56" s="3"/>
      <c r="M56" s="3">
        <v>894.66</v>
      </c>
      <c r="N56" s="3">
        <v>0.03</v>
      </c>
      <c r="O56" s="3">
        <f t="shared" si="21"/>
        <v>894.69</v>
      </c>
      <c r="P56" s="31">
        <f t="shared" si="22"/>
        <v>3293.803151</v>
      </c>
    </row>
    <row r="57" ht="15.75" customHeight="1">
      <c r="A57" s="1"/>
      <c r="B57" s="41" t="s">
        <v>137</v>
      </c>
      <c r="C57" s="2" t="s">
        <v>138</v>
      </c>
      <c r="D57" s="46" t="s">
        <v>136</v>
      </c>
      <c r="E57" s="3">
        <v>4200.0</v>
      </c>
      <c r="F57" s="28">
        <v>337.0</v>
      </c>
      <c r="G57" s="3"/>
      <c r="H57" s="35">
        <v>28.0</v>
      </c>
      <c r="I57" s="3"/>
      <c r="J57" s="3">
        <f t="shared" si="23"/>
        <v>3877.808219</v>
      </c>
      <c r="K57" s="3"/>
      <c r="L57" s="3"/>
      <c r="M57" s="3">
        <v>828.3</v>
      </c>
      <c r="N57" s="3">
        <v>-0.09</v>
      </c>
      <c r="O57" s="3">
        <f t="shared" si="21"/>
        <v>828.21</v>
      </c>
      <c r="P57" s="31">
        <f t="shared" si="22"/>
        <v>3049.598219</v>
      </c>
    </row>
    <row r="58" ht="15.75" customHeight="1">
      <c r="A58" s="1"/>
      <c r="B58" s="41" t="s">
        <v>139</v>
      </c>
      <c r="C58" s="2" t="s">
        <v>140</v>
      </c>
      <c r="D58" s="46" t="s">
        <v>136</v>
      </c>
      <c r="E58" s="3">
        <v>4200.0</v>
      </c>
      <c r="F58" s="28">
        <v>365.0</v>
      </c>
      <c r="G58" s="3"/>
      <c r="H58" s="35"/>
      <c r="I58" s="3"/>
      <c r="J58" s="3">
        <v>4200.0</v>
      </c>
      <c r="K58" s="3"/>
      <c r="L58" s="3"/>
      <c r="M58" s="3">
        <v>897.12</v>
      </c>
      <c r="N58" s="3">
        <v>-0.12</v>
      </c>
      <c r="O58" s="3">
        <f t="shared" si="21"/>
        <v>897</v>
      </c>
      <c r="P58" s="31">
        <f t="shared" si="22"/>
        <v>3303</v>
      </c>
    </row>
    <row r="59" ht="15.75" customHeight="1">
      <c r="A59" s="1"/>
      <c r="B59" s="24" t="s">
        <v>35</v>
      </c>
      <c r="C59" s="37"/>
      <c r="D59" s="38"/>
      <c r="E59" s="39">
        <f>SUM(E53:E58)</f>
        <v>25200</v>
      </c>
      <c r="F59" s="39"/>
      <c r="G59" s="39">
        <f t="shared" ref="G59:P59" si="24">SUM(G53:G58)</f>
        <v>0</v>
      </c>
      <c r="H59" s="39">
        <f t="shared" si="24"/>
        <v>29</v>
      </c>
      <c r="I59" s="39">
        <f t="shared" si="24"/>
        <v>0</v>
      </c>
      <c r="J59" s="39">
        <f t="shared" si="24"/>
        <v>24866.30137</v>
      </c>
      <c r="K59" s="39">
        <f t="shared" si="24"/>
        <v>0</v>
      </c>
      <c r="L59" s="39">
        <f t="shared" si="24"/>
        <v>0</v>
      </c>
      <c r="M59" s="39">
        <f t="shared" si="24"/>
        <v>5311.44</v>
      </c>
      <c r="N59" s="39">
        <f t="shared" si="24"/>
        <v>-0.14</v>
      </c>
      <c r="O59" s="39">
        <f t="shared" si="24"/>
        <v>5311.3</v>
      </c>
      <c r="P59" s="39">
        <f t="shared" si="24"/>
        <v>19555.00137</v>
      </c>
    </row>
    <row r="60" ht="15.75" customHeight="1">
      <c r="A60" s="1"/>
      <c r="B60" s="24"/>
      <c r="C60" s="2"/>
      <c r="D60" s="1"/>
      <c r="E60" s="3"/>
      <c r="F60" s="3"/>
      <c r="G60" s="3"/>
      <c r="H60" s="3"/>
      <c r="I60" s="3"/>
      <c r="J60" s="47"/>
      <c r="K60" s="47"/>
      <c r="L60" s="47"/>
      <c r="M60" s="47"/>
      <c r="N60" s="47"/>
      <c r="O60" s="47"/>
      <c r="P60" s="48"/>
    </row>
    <row r="61" ht="15.75" customHeight="1">
      <c r="A61" s="1"/>
      <c r="B61" s="24" t="s">
        <v>141</v>
      </c>
      <c r="C61" s="37" t="s">
        <v>142</v>
      </c>
      <c r="D61" s="1"/>
      <c r="E61" s="3"/>
      <c r="F61" s="3"/>
      <c r="G61" s="3"/>
      <c r="H61" s="3"/>
      <c r="I61" s="3"/>
      <c r="J61" s="47"/>
      <c r="K61" s="47"/>
      <c r="L61" s="47"/>
      <c r="M61" s="47"/>
      <c r="N61" s="47"/>
      <c r="O61" s="47"/>
      <c r="P61" s="48"/>
    </row>
    <row r="62" ht="15.75" customHeight="1">
      <c r="A62" s="1"/>
      <c r="B62" s="1" t="s">
        <v>143</v>
      </c>
      <c r="C62" s="2" t="s">
        <v>98</v>
      </c>
      <c r="D62" s="1" t="s">
        <v>40</v>
      </c>
      <c r="E62" s="3"/>
      <c r="F62" s="28"/>
      <c r="G62" s="3"/>
      <c r="H62" s="3"/>
      <c r="I62" s="3"/>
      <c r="J62" s="3">
        <f>E62+-H62</f>
        <v>0</v>
      </c>
      <c r="K62" s="3">
        <v>0.0</v>
      </c>
      <c r="L62" s="3"/>
      <c r="M62" s="3"/>
      <c r="N62" s="3"/>
      <c r="O62" s="3">
        <f>SUM(M62:N62)</f>
        <v>0</v>
      </c>
      <c r="P62" s="60">
        <f>J62-O62</f>
        <v>0</v>
      </c>
    </row>
    <row r="63" ht="15.75" customHeight="1">
      <c r="A63" s="1"/>
      <c r="B63" s="24" t="s">
        <v>35</v>
      </c>
      <c r="C63" s="1"/>
      <c r="D63" s="1"/>
      <c r="E63" s="39" t="str">
        <f>E62</f>
        <v/>
      </c>
      <c r="F63" s="39"/>
      <c r="G63" s="39"/>
      <c r="H63" s="39" t="str">
        <f t="shared" ref="H63:P63" si="25">H62</f>
        <v/>
      </c>
      <c r="I63" s="39" t="str">
        <f t="shared" si="25"/>
        <v/>
      </c>
      <c r="J63" s="39">
        <f t="shared" si="25"/>
        <v>0</v>
      </c>
      <c r="K63" s="39">
        <f t="shared" si="25"/>
        <v>0</v>
      </c>
      <c r="L63" s="39" t="str">
        <f t="shared" si="25"/>
        <v/>
      </c>
      <c r="M63" s="39" t="str">
        <f t="shared" si="25"/>
        <v/>
      </c>
      <c r="N63" s="39" t="str">
        <f t="shared" si="25"/>
        <v/>
      </c>
      <c r="O63" s="39">
        <f t="shared" si="25"/>
        <v>0</v>
      </c>
      <c r="P63" s="39">
        <f t="shared" si="25"/>
        <v>0</v>
      </c>
    </row>
    <row r="64" ht="15.75" customHeight="1">
      <c r="A64" s="1"/>
      <c r="B64" s="24"/>
      <c r="C64" s="1"/>
      <c r="D64" s="1"/>
      <c r="E64" s="3"/>
      <c r="F64" s="3"/>
      <c r="G64" s="3"/>
      <c r="H64" s="3"/>
      <c r="I64" s="3"/>
      <c r="J64" s="47"/>
      <c r="K64" s="47"/>
      <c r="L64" s="47"/>
      <c r="M64" s="47"/>
      <c r="N64" s="47"/>
      <c r="O64" s="47"/>
      <c r="P64" s="48"/>
    </row>
    <row r="65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50"/>
    </row>
    <row r="66" ht="15.75" customHeight="1">
      <c r="A66" s="1"/>
      <c r="B66" s="1"/>
      <c r="C66" s="51" t="s">
        <v>144</v>
      </c>
      <c r="D66" s="1"/>
      <c r="E66" s="48">
        <f>E9+E22+E29+E50+E59+E63</f>
        <v>147000</v>
      </c>
      <c r="F66" s="48"/>
      <c r="G66" s="48"/>
      <c r="H66" s="48">
        <f t="shared" ref="H66:O66" si="26">H9+H22+H29+H50+H59+H63</f>
        <v>32</v>
      </c>
      <c r="I66" s="48">
        <f t="shared" si="26"/>
        <v>0</v>
      </c>
      <c r="J66" s="48">
        <f t="shared" si="26"/>
        <v>139635.6164</v>
      </c>
      <c r="K66" s="48">
        <f t="shared" si="26"/>
        <v>6234.27</v>
      </c>
      <c r="L66" s="48">
        <f t="shared" si="26"/>
        <v>6234.31</v>
      </c>
      <c r="M66" s="48">
        <f t="shared" si="26"/>
        <v>28513.34</v>
      </c>
      <c r="N66" s="48">
        <f t="shared" si="26"/>
        <v>0.68</v>
      </c>
      <c r="O66" s="48">
        <f t="shared" si="26"/>
        <v>28514.02</v>
      </c>
      <c r="P66" s="63">
        <f>ROUND(+P9+P22+P29+P50+P59+P63,1)</f>
        <v>111121.6</v>
      </c>
    </row>
    <row r="67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2"/>
    </row>
    <row r="68" ht="15.75" customHeight="1">
      <c r="A68" s="1"/>
      <c r="B68" s="1"/>
      <c r="C68" s="1"/>
      <c r="D68" s="1" t="s">
        <v>158</v>
      </c>
      <c r="E68" s="3">
        <v>4200.0</v>
      </c>
      <c r="F68" s="1"/>
      <c r="G68" s="1"/>
      <c r="H68" s="1"/>
      <c r="I68" s="1"/>
      <c r="J68" s="1"/>
      <c r="K68" s="1"/>
      <c r="L68" s="1"/>
      <c r="M68" s="1"/>
      <c r="N68" s="1"/>
      <c r="O68" s="1"/>
      <c r="P68" s="2"/>
    </row>
    <row r="69" ht="15.75" customHeight="1">
      <c r="A69" s="1"/>
      <c r="B69" s="1"/>
      <c r="C69" s="1"/>
      <c r="D69" s="1" t="s">
        <v>159</v>
      </c>
      <c r="E69" s="3">
        <v>16494.0</v>
      </c>
      <c r="F69" s="1"/>
      <c r="G69" s="1"/>
      <c r="H69" s="1"/>
      <c r="I69" s="1"/>
      <c r="J69" s="1"/>
      <c r="K69" s="1"/>
      <c r="L69" s="1"/>
      <c r="M69" s="1"/>
      <c r="N69" s="1"/>
      <c r="O69" s="1"/>
      <c r="P69" s="2"/>
    </row>
    <row r="70" ht="15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2"/>
    </row>
    <row r="71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2"/>
    </row>
    <row r="72" ht="15.75" customHeight="1">
      <c r="A72" s="1"/>
      <c r="B72" s="1"/>
      <c r="C72" s="1"/>
      <c r="D72" s="1"/>
      <c r="E72" s="56"/>
      <c r="F72" s="57"/>
      <c r="G72" s="28"/>
      <c r="H72" s="1"/>
      <c r="I72" s="1"/>
      <c r="J72" s="1"/>
      <c r="K72" s="1"/>
      <c r="L72" s="1"/>
      <c r="M72" s="1"/>
      <c r="N72" s="1"/>
      <c r="O72" s="28"/>
      <c r="P72" s="2"/>
    </row>
    <row r="73" ht="15.75" customHeight="1">
      <c r="A73" s="1"/>
      <c r="B73" s="1"/>
      <c r="C73" s="1"/>
      <c r="D73" s="1"/>
      <c r="E73" s="28" t="s">
        <v>147</v>
      </c>
      <c r="G73" s="28"/>
      <c r="H73" s="1"/>
      <c r="I73" s="1"/>
      <c r="J73" s="1"/>
      <c r="K73" s="1"/>
      <c r="L73" s="1"/>
      <c r="M73" s="1"/>
      <c r="N73" s="1"/>
      <c r="O73" s="1"/>
      <c r="P73" s="58" t="s">
        <v>148</v>
      </c>
    </row>
    <row r="74" ht="15.75" customHeight="1">
      <c r="A74" s="1"/>
      <c r="B74" s="1"/>
      <c r="C74" s="1"/>
      <c r="D74" s="1"/>
      <c r="E74" s="1" t="s">
        <v>149</v>
      </c>
      <c r="F74" s="1"/>
      <c r="G74" s="1"/>
      <c r="H74" s="1"/>
      <c r="I74" s="1"/>
      <c r="J74" s="1"/>
      <c r="K74" s="1"/>
      <c r="L74" s="1"/>
      <c r="M74" s="1"/>
      <c r="N74" s="1"/>
      <c r="O74" s="1"/>
      <c r="P74" s="2" t="s">
        <v>150</v>
      </c>
    </row>
    <row r="75" ht="15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2"/>
    </row>
    <row r="76" ht="15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2"/>
    </row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B4:P4"/>
    <mergeCell ref="E72:F72"/>
    <mergeCell ref="E73:F73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2021-10-08T16:47:37Z</dcterms:created>
  <dc:creator>Usuario</dc:creator>
</cp:coreProperties>
</file>