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 activeTab="1"/>
  </bookViews>
  <sheets>
    <sheet name="1ra Quinc Junio" sheetId="1" r:id="rId1"/>
    <sheet name="2da Quinc Junio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X63" i="2" l="1"/>
  <c r="T63" i="2"/>
  <c r="S63" i="2"/>
  <c r="R63" i="2"/>
  <c r="Q63" i="2"/>
  <c r="O63" i="2"/>
  <c r="N63" i="2"/>
  <c r="G63" i="2"/>
  <c r="E63" i="2"/>
  <c r="AA62" i="2"/>
  <c r="AA63" i="2" s="1"/>
  <c r="Z62" i="2"/>
  <c r="Z63" i="2" s="1"/>
  <c r="Y62" i="2"/>
  <c r="Y63" i="2" s="1"/>
  <c r="V62" i="2"/>
  <c r="V63" i="2" s="1"/>
  <c r="U62" i="2"/>
  <c r="U63" i="2" s="1"/>
  <c r="P62" i="2"/>
  <c r="P63" i="2" s="1"/>
  <c r="X59" i="2"/>
  <c r="T59" i="2"/>
  <c r="S59" i="2"/>
  <c r="R59" i="2"/>
  <c r="Q59" i="2"/>
  <c r="O59" i="2"/>
  <c r="N59" i="2"/>
  <c r="H59" i="2"/>
  <c r="G59" i="2"/>
  <c r="E59" i="2"/>
  <c r="AA58" i="2"/>
  <c r="Z58" i="2"/>
  <c r="Y58" i="2"/>
  <c r="V58" i="2"/>
  <c r="U58" i="2"/>
  <c r="P58" i="2"/>
  <c r="W58" i="2" s="1"/>
  <c r="Z57" i="2"/>
  <c r="Y57" i="2"/>
  <c r="AA57" i="2" s="1"/>
  <c r="U57" i="2"/>
  <c r="V57" i="2" s="1"/>
  <c r="P57" i="2"/>
  <c r="Z56" i="2"/>
  <c r="Y56" i="2"/>
  <c r="AA56" i="2" s="1"/>
  <c r="V56" i="2"/>
  <c r="U56" i="2"/>
  <c r="P56" i="2"/>
  <c r="W56" i="2" s="1"/>
  <c r="Z55" i="2"/>
  <c r="AA55" i="2" s="1"/>
  <c r="Y55" i="2"/>
  <c r="U55" i="2"/>
  <c r="V55" i="2" s="1"/>
  <c r="W55" i="2" s="1"/>
  <c r="P55" i="2"/>
  <c r="AA54" i="2"/>
  <c r="Z54" i="2"/>
  <c r="Y54" i="2"/>
  <c r="V54" i="2"/>
  <c r="U54" i="2"/>
  <c r="P54" i="2"/>
  <c r="W54" i="2" s="1"/>
  <c r="Z53" i="2"/>
  <c r="Z59" i="2" s="1"/>
  <c r="Y53" i="2"/>
  <c r="Y59" i="2" s="1"/>
  <c r="U53" i="2"/>
  <c r="U59" i="2" s="1"/>
  <c r="P53" i="2"/>
  <c r="P59" i="2" s="1"/>
  <c r="X50" i="2"/>
  <c r="T50" i="2"/>
  <c r="S50" i="2"/>
  <c r="R50" i="2"/>
  <c r="Q50" i="2"/>
  <c r="O50" i="2"/>
  <c r="N50" i="2"/>
  <c r="M50" i="2"/>
  <c r="M66" i="2" s="1"/>
  <c r="L50" i="2"/>
  <c r="L66" i="2" s="1"/>
  <c r="K50" i="2"/>
  <c r="K66" i="2" s="1"/>
  <c r="J50" i="2"/>
  <c r="J66" i="2" s="1"/>
  <c r="I50" i="2"/>
  <c r="I66" i="2" s="1"/>
  <c r="H50" i="2"/>
  <c r="G50" i="2"/>
  <c r="AA49" i="2"/>
  <c r="Z49" i="2"/>
  <c r="Y49" i="2"/>
  <c r="V49" i="2"/>
  <c r="U49" i="2"/>
  <c r="P49" i="2"/>
  <c r="W49" i="2" s="1"/>
  <c r="Z48" i="2"/>
  <c r="Y48" i="2"/>
  <c r="AA48" i="2" s="1"/>
  <c r="U48" i="2"/>
  <c r="V48" i="2" s="1"/>
  <c r="P48" i="2"/>
  <c r="W48" i="2" s="1"/>
  <c r="Z47" i="2"/>
  <c r="Y47" i="2"/>
  <c r="AA47" i="2" s="1"/>
  <c r="U47" i="2"/>
  <c r="V47" i="2" s="1"/>
  <c r="P47" i="2"/>
  <c r="W47" i="2" s="1"/>
  <c r="Z46" i="2"/>
  <c r="Y46" i="2"/>
  <c r="AA46" i="2" s="1"/>
  <c r="U46" i="2"/>
  <c r="V46" i="2" s="1"/>
  <c r="W46" i="2" s="1"/>
  <c r="P46" i="2"/>
  <c r="AA45" i="2"/>
  <c r="Z45" i="2"/>
  <c r="Y45" i="2"/>
  <c r="V45" i="2"/>
  <c r="U45" i="2"/>
  <c r="P45" i="2"/>
  <c r="W45" i="2" s="1"/>
  <c r="Z44" i="2"/>
  <c r="Y44" i="2"/>
  <c r="AA44" i="2" s="1"/>
  <c r="U44" i="2"/>
  <c r="V44" i="2" s="1"/>
  <c r="P44" i="2"/>
  <c r="Z43" i="2"/>
  <c r="Y43" i="2"/>
  <c r="AA43" i="2" s="1"/>
  <c r="U43" i="2"/>
  <c r="V43" i="2" s="1"/>
  <c r="P43" i="2"/>
  <c r="Z42" i="2"/>
  <c r="Y42" i="2"/>
  <c r="AA42" i="2" s="1"/>
  <c r="U42" i="2"/>
  <c r="V42" i="2" s="1"/>
  <c r="W42" i="2" s="1"/>
  <c r="P42" i="2"/>
  <c r="AA41" i="2"/>
  <c r="Z41" i="2"/>
  <c r="Y41" i="2"/>
  <c r="V41" i="2"/>
  <c r="U41" i="2"/>
  <c r="P41" i="2"/>
  <c r="W41" i="2" s="1"/>
  <c r="Z40" i="2"/>
  <c r="Y40" i="2"/>
  <c r="AA40" i="2" s="1"/>
  <c r="U40" i="2"/>
  <c r="V40" i="2" s="1"/>
  <c r="P40" i="2"/>
  <c r="Z39" i="2"/>
  <c r="Y39" i="2"/>
  <c r="AA39" i="2" s="1"/>
  <c r="U39" i="2"/>
  <c r="V39" i="2" s="1"/>
  <c r="P39" i="2"/>
  <c r="Z38" i="2"/>
  <c r="Y38" i="2"/>
  <c r="AA38" i="2" s="1"/>
  <c r="U38" i="2"/>
  <c r="V38" i="2" s="1"/>
  <c r="W38" i="2" s="1"/>
  <c r="P38" i="2"/>
  <c r="AA37" i="2"/>
  <c r="Z37" i="2"/>
  <c r="Y37" i="2"/>
  <c r="V37" i="2"/>
  <c r="U37" i="2"/>
  <c r="P37" i="2"/>
  <c r="W37" i="2" s="1"/>
  <c r="Z36" i="2"/>
  <c r="Y36" i="2"/>
  <c r="AA36" i="2" s="1"/>
  <c r="U36" i="2"/>
  <c r="V36" i="2" s="1"/>
  <c r="P36" i="2"/>
  <c r="Z35" i="2"/>
  <c r="Z50" i="2" s="1"/>
  <c r="Y35" i="2"/>
  <c r="AA35" i="2" s="1"/>
  <c r="U35" i="2"/>
  <c r="V35" i="2" s="1"/>
  <c r="P35" i="2"/>
  <c r="AA34" i="2"/>
  <c r="V34" i="2"/>
  <c r="P34" i="2"/>
  <c r="W34" i="2" s="1"/>
  <c r="AA33" i="2"/>
  <c r="AA50" i="2" s="1"/>
  <c r="V33" i="2"/>
  <c r="V50" i="2" s="1"/>
  <c r="P33" i="2"/>
  <c r="P50" i="2" s="1"/>
  <c r="E33" i="2"/>
  <c r="E50" i="2" s="1"/>
  <c r="X29" i="2"/>
  <c r="U29" i="2"/>
  <c r="T29" i="2"/>
  <c r="S29" i="2"/>
  <c r="R29" i="2"/>
  <c r="Q29" i="2"/>
  <c r="O29" i="2"/>
  <c r="N29" i="2"/>
  <c r="G29" i="2"/>
  <c r="E29" i="2"/>
  <c r="AA28" i="2"/>
  <c r="V28" i="2"/>
  <c r="W28" i="2" s="1"/>
  <c r="P28" i="2"/>
  <c r="Z27" i="2"/>
  <c r="Y27" i="2"/>
  <c r="AA27" i="2" s="1"/>
  <c r="U27" i="2"/>
  <c r="V27" i="2" s="1"/>
  <c r="P27" i="2"/>
  <c r="Z26" i="2"/>
  <c r="Y26" i="2"/>
  <c r="AA26" i="2" s="1"/>
  <c r="U26" i="2"/>
  <c r="V26" i="2" s="1"/>
  <c r="W26" i="2" s="1"/>
  <c r="P26" i="2"/>
  <c r="AA25" i="2"/>
  <c r="AA29" i="2" s="1"/>
  <c r="Z25" i="2"/>
  <c r="Z29" i="2" s="1"/>
  <c r="Y25" i="2"/>
  <c r="Y29" i="2" s="1"/>
  <c r="V25" i="2"/>
  <c r="U25" i="2"/>
  <c r="P25" i="2"/>
  <c r="P29" i="2" s="1"/>
  <c r="X22" i="2"/>
  <c r="T22" i="2"/>
  <c r="S22" i="2"/>
  <c r="R22" i="2"/>
  <c r="Q22" i="2"/>
  <c r="O22" i="2"/>
  <c r="N22" i="2"/>
  <c r="H22" i="2"/>
  <c r="H66" i="2" s="1"/>
  <c r="G22" i="2"/>
  <c r="AA21" i="2"/>
  <c r="Z21" i="2"/>
  <c r="Y21" i="2"/>
  <c r="V21" i="2"/>
  <c r="U21" i="2"/>
  <c r="P21" i="2"/>
  <c r="W21" i="2" s="1"/>
  <c r="Z20" i="2"/>
  <c r="Y20" i="2"/>
  <c r="AA20" i="2" s="1"/>
  <c r="U20" i="2"/>
  <c r="V20" i="2" s="1"/>
  <c r="P20" i="2"/>
  <c r="W20" i="2" s="1"/>
  <c r="Z19" i="2"/>
  <c r="Y19" i="2"/>
  <c r="AA19" i="2" s="1"/>
  <c r="U19" i="2"/>
  <c r="V19" i="2" s="1"/>
  <c r="P19" i="2"/>
  <c r="W19" i="2" s="1"/>
  <c r="Z18" i="2"/>
  <c r="Y18" i="2"/>
  <c r="AA18" i="2" s="1"/>
  <c r="U18" i="2"/>
  <c r="V18" i="2" s="1"/>
  <c r="W18" i="2" s="1"/>
  <c r="P18" i="2"/>
  <c r="AA17" i="2"/>
  <c r="V17" i="2"/>
  <c r="E17" i="2"/>
  <c r="E68" i="2" s="1"/>
  <c r="Z16" i="2"/>
  <c r="Y16" i="2"/>
  <c r="AA16" i="2" s="1"/>
  <c r="U16" i="2"/>
  <c r="V16" i="2" s="1"/>
  <c r="P16" i="2"/>
  <c r="W16" i="2" s="1"/>
  <c r="AA15" i="2"/>
  <c r="Z15" i="2"/>
  <c r="Y15" i="2"/>
  <c r="V15" i="2"/>
  <c r="U15" i="2"/>
  <c r="P15" i="2"/>
  <c r="W15" i="2" s="1"/>
  <c r="Z14" i="2"/>
  <c r="AA14" i="2" s="1"/>
  <c r="Y14" i="2"/>
  <c r="U14" i="2"/>
  <c r="V14" i="2" s="1"/>
  <c r="P14" i="2"/>
  <c r="Z13" i="2"/>
  <c r="Y13" i="2"/>
  <c r="AA13" i="2" s="1"/>
  <c r="U13" i="2"/>
  <c r="V13" i="2" s="1"/>
  <c r="P13" i="2"/>
  <c r="Z12" i="2"/>
  <c r="Z22" i="2" s="1"/>
  <c r="Y12" i="2"/>
  <c r="Y22" i="2" s="1"/>
  <c r="U12" i="2"/>
  <c r="U22" i="2" s="1"/>
  <c r="P12" i="2"/>
  <c r="X9" i="2"/>
  <c r="X66" i="2" s="1"/>
  <c r="T9" i="2"/>
  <c r="T66" i="2" s="1"/>
  <c r="S9" i="2"/>
  <c r="S66" i="2" s="1"/>
  <c r="R9" i="2"/>
  <c r="R66" i="2" s="1"/>
  <c r="Q9" i="2"/>
  <c r="Q66" i="2" s="1"/>
  <c r="O9" i="2"/>
  <c r="O66" i="2" s="1"/>
  <c r="N9" i="2"/>
  <c r="N66" i="2" s="1"/>
  <c r="G9" i="2"/>
  <c r="G66" i="2" s="1"/>
  <c r="E9" i="2"/>
  <c r="AA8" i="2"/>
  <c r="Z8" i="2"/>
  <c r="Y8" i="2"/>
  <c r="V8" i="2"/>
  <c r="W8" i="2" s="1"/>
  <c r="U8" i="2"/>
  <c r="P8" i="2"/>
  <c r="Z7" i="2"/>
  <c r="Z9" i="2" s="1"/>
  <c r="Z66" i="2" s="1"/>
  <c r="Y7" i="2"/>
  <c r="Y9" i="2" s="1"/>
  <c r="U7" i="2"/>
  <c r="U9" i="2" s="1"/>
  <c r="P7" i="2"/>
  <c r="X63" i="1"/>
  <c r="T63" i="1"/>
  <c r="S63" i="1"/>
  <c r="R63" i="1"/>
  <c r="Q63" i="1"/>
  <c r="O63" i="1"/>
  <c r="N63" i="1"/>
  <c r="G63" i="1"/>
  <c r="E63" i="1"/>
  <c r="Z62" i="1"/>
  <c r="Z63" i="1" s="1"/>
  <c r="Y62" i="1"/>
  <c r="Y63" i="1" s="1"/>
  <c r="U62" i="1"/>
  <c r="U63" i="1" s="1"/>
  <c r="P62" i="1"/>
  <c r="P63" i="1" s="1"/>
  <c r="X59" i="1"/>
  <c r="T59" i="1"/>
  <c r="S59" i="1"/>
  <c r="R59" i="1"/>
  <c r="Q59" i="1"/>
  <c r="O59" i="1"/>
  <c r="N59" i="1"/>
  <c r="H59" i="1"/>
  <c r="G59" i="1"/>
  <c r="E59" i="1"/>
  <c r="Z58" i="1"/>
  <c r="Y58" i="1"/>
  <c r="AA58" i="1" s="1"/>
  <c r="U58" i="1"/>
  <c r="V58" i="1" s="1"/>
  <c r="P58" i="1"/>
  <c r="W58" i="1" s="1"/>
  <c r="Z57" i="1"/>
  <c r="Y57" i="1"/>
  <c r="AA57" i="1" s="1"/>
  <c r="U57" i="1"/>
  <c r="V57" i="1" s="1"/>
  <c r="P57" i="1"/>
  <c r="W57" i="1" s="1"/>
  <c r="AA56" i="1"/>
  <c r="Z56" i="1"/>
  <c r="Y56" i="1"/>
  <c r="V56" i="1"/>
  <c r="W56" i="1" s="1"/>
  <c r="U56" i="1"/>
  <c r="P56" i="1"/>
  <c r="AA55" i="1"/>
  <c r="Z55" i="1"/>
  <c r="Y55" i="1"/>
  <c r="V55" i="1"/>
  <c r="U55" i="1"/>
  <c r="P55" i="1"/>
  <c r="W55" i="1" s="1"/>
  <c r="Z54" i="1"/>
  <c r="Y54" i="1"/>
  <c r="AA54" i="1" s="1"/>
  <c r="U54" i="1"/>
  <c r="V54" i="1" s="1"/>
  <c r="P54" i="1"/>
  <c r="W54" i="1" s="1"/>
  <c r="Z53" i="1"/>
  <c r="Z59" i="1" s="1"/>
  <c r="Y53" i="1"/>
  <c r="Y59" i="1" s="1"/>
  <c r="U53" i="1"/>
  <c r="U59" i="1" s="1"/>
  <c r="P53" i="1"/>
  <c r="P59" i="1" s="1"/>
  <c r="X50" i="1"/>
  <c r="T50" i="1"/>
  <c r="S50" i="1"/>
  <c r="R50" i="1"/>
  <c r="Q50" i="1"/>
  <c r="O50" i="1"/>
  <c r="N50" i="1"/>
  <c r="M50" i="1"/>
  <c r="M66" i="1" s="1"/>
  <c r="L50" i="1"/>
  <c r="L66" i="1" s="1"/>
  <c r="K50" i="1"/>
  <c r="K66" i="1" s="1"/>
  <c r="J50" i="1"/>
  <c r="J66" i="1" s="1"/>
  <c r="I50" i="1"/>
  <c r="I66" i="1" s="1"/>
  <c r="H50" i="1"/>
  <c r="G50" i="1"/>
  <c r="Z49" i="1"/>
  <c r="Y49" i="1"/>
  <c r="AA49" i="1" s="1"/>
  <c r="U49" i="1"/>
  <c r="V49" i="1" s="1"/>
  <c r="P49" i="1"/>
  <c r="W49" i="1" s="1"/>
  <c r="Z48" i="1"/>
  <c r="Y48" i="1"/>
  <c r="AA48" i="1" s="1"/>
  <c r="U48" i="1"/>
  <c r="V48" i="1" s="1"/>
  <c r="P48" i="1"/>
  <c r="W48" i="1" s="1"/>
  <c r="AA47" i="1"/>
  <c r="Z47" i="1"/>
  <c r="Y47" i="1"/>
  <c r="W47" i="1"/>
  <c r="V47" i="1"/>
  <c r="U47" i="1"/>
  <c r="P47" i="1"/>
  <c r="AA46" i="1"/>
  <c r="Z46" i="1"/>
  <c r="Y46" i="1"/>
  <c r="V46" i="1"/>
  <c r="U46" i="1"/>
  <c r="P46" i="1"/>
  <c r="W46" i="1" s="1"/>
  <c r="Z45" i="1"/>
  <c r="Y45" i="1"/>
  <c r="AA45" i="1" s="1"/>
  <c r="U45" i="1"/>
  <c r="V45" i="1" s="1"/>
  <c r="P45" i="1"/>
  <c r="Z44" i="1"/>
  <c r="Y44" i="1"/>
  <c r="AA44" i="1" s="1"/>
  <c r="U44" i="1"/>
  <c r="V44" i="1" s="1"/>
  <c r="P44" i="1"/>
  <c r="AA43" i="1"/>
  <c r="Z43" i="1"/>
  <c r="Y43" i="1"/>
  <c r="W43" i="1"/>
  <c r="V43" i="1"/>
  <c r="U43" i="1"/>
  <c r="P43" i="1"/>
  <c r="AA42" i="1"/>
  <c r="Z42" i="1"/>
  <c r="Y42" i="1"/>
  <c r="V42" i="1"/>
  <c r="U42" i="1"/>
  <c r="P42" i="1"/>
  <c r="W42" i="1" s="1"/>
  <c r="Z41" i="1"/>
  <c r="Y41" i="1"/>
  <c r="AA41" i="1" s="1"/>
  <c r="U41" i="1"/>
  <c r="V41" i="1" s="1"/>
  <c r="P41" i="1"/>
  <c r="W41" i="1" s="1"/>
  <c r="Z40" i="1"/>
  <c r="Y40" i="1"/>
  <c r="AA40" i="1" s="1"/>
  <c r="U40" i="1"/>
  <c r="V40" i="1" s="1"/>
  <c r="P40" i="1"/>
  <c r="W40" i="1" s="1"/>
  <c r="AA39" i="1"/>
  <c r="Z39" i="1"/>
  <c r="Y39" i="1"/>
  <c r="W39" i="1"/>
  <c r="V39" i="1"/>
  <c r="U39" i="1"/>
  <c r="P39" i="1"/>
  <c r="AA38" i="1"/>
  <c r="Z38" i="1"/>
  <c r="Y38" i="1"/>
  <c r="V38" i="1"/>
  <c r="U38" i="1"/>
  <c r="P38" i="1"/>
  <c r="W38" i="1" s="1"/>
  <c r="Z37" i="1"/>
  <c r="Y37" i="1"/>
  <c r="AA37" i="1" s="1"/>
  <c r="U37" i="1"/>
  <c r="V37" i="1" s="1"/>
  <c r="P37" i="1"/>
  <c r="Z36" i="1"/>
  <c r="Y36" i="1"/>
  <c r="AA36" i="1" s="1"/>
  <c r="U36" i="1"/>
  <c r="V36" i="1" s="1"/>
  <c r="P36" i="1"/>
  <c r="AA35" i="1"/>
  <c r="Z35" i="1"/>
  <c r="Y35" i="1"/>
  <c r="W35" i="1"/>
  <c r="V35" i="1"/>
  <c r="U35" i="1"/>
  <c r="P35" i="1"/>
  <c r="AA34" i="1"/>
  <c r="V34" i="1"/>
  <c r="E34" i="1"/>
  <c r="E68" i="1" s="1"/>
  <c r="Z33" i="1"/>
  <c r="AA33" i="1" s="1"/>
  <c r="AA50" i="1" s="1"/>
  <c r="Y33" i="1"/>
  <c r="Y50" i="1" s="1"/>
  <c r="U33" i="1"/>
  <c r="V33" i="1" s="1"/>
  <c r="P33" i="1"/>
  <c r="X29" i="1"/>
  <c r="T29" i="1"/>
  <c r="S29" i="1"/>
  <c r="R29" i="1"/>
  <c r="Q29" i="1"/>
  <c r="O29" i="1"/>
  <c r="N29" i="1"/>
  <c r="G29" i="1"/>
  <c r="E29" i="1"/>
  <c r="AA28" i="1"/>
  <c r="V28" i="1"/>
  <c r="P28" i="1"/>
  <c r="W28" i="1" s="1"/>
  <c r="Z27" i="1"/>
  <c r="Y27" i="1"/>
  <c r="AA27" i="1" s="1"/>
  <c r="V27" i="1"/>
  <c r="U27" i="1"/>
  <c r="P27" i="1"/>
  <c r="W27" i="1" s="1"/>
  <c r="Z26" i="1"/>
  <c r="Y26" i="1"/>
  <c r="AA26" i="1" s="1"/>
  <c r="U26" i="1"/>
  <c r="V26" i="1" s="1"/>
  <c r="W26" i="1" s="1"/>
  <c r="P26" i="1"/>
  <c r="Z25" i="1"/>
  <c r="Z29" i="1" s="1"/>
  <c r="Y25" i="1"/>
  <c r="Y29" i="1" s="1"/>
  <c r="V25" i="1"/>
  <c r="V29" i="1" s="1"/>
  <c r="U25" i="1"/>
  <c r="U29" i="1" s="1"/>
  <c r="P25" i="1"/>
  <c r="W25" i="1" s="1"/>
  <c r="X22" i="1"/>
  <c r="T22" i="1"/>
  <c r="S22" i="1"/>
  <c r="R22" i="1"/>
  <c r="Q22" i="1"/>
  <c r="O22" i="1"/>
  <c r="N22" i="1"/>
  <c r="H22" i="1"/>
  <c r="H66" i="1" s="1"/>
  <c r="G22" i="1"/>
  <c r="E22" i="1"/>
  <c r="Z21" i="1"/>
  <c r="Y21" i="1"/>
  <c r="AA21" i="1" s="1"/>
  <c r="V21" i="1"/>
  <c r="U21" i="1"/>
  <c r="P21" i="1"/>
  <c r="W21" i="1" s="1"/>
  <c r="Z20" i="1"/>
  <c r="Y20" i="1"/>
  <c r="AA20" i="1" s="1"/>
  <c r="U20" i="1"/>
  <c r="V20" i="1" s="1"/>
  <c r="W20" i="1" s="1"/>
  <c r="P20" i="1"/>
  <c r="AA19" i="1"/>
  <c r="Z19" i="1"/>
  <c r="Y19" i="1"/>
  <c r="V19" i="1"/>
  <c r="U19" i="1"/>
  <c r="P19" i="1"/>
  <c r="W19" i="1" s="1"/>
  <c r="Z18" i="1"/>
  <c r="AA18" i="1" s="1"/>
  <c r="Y18" i="1"/>
  <c r="U18" i="1"/>
  <c r="V18" i="1" s="1"/>
  <c r="W18" i="1" s="1"/>
  <c r="P18" i="1"/>
  <c r="Z17" i="1"/>
  <c r="Y17" i="1"/>
  <c r="AA17" i="1" s="1"/>
  <c r="V17" i="1"/>
  <c r="U17" i="1"/>
  <c r="P17" i="1"/>
  <c r="W17" i="1" s="1"/>
  <c r="Z16" i="1"/>
  <c r="Y16" i="1"/>
  <c r="AA16" i="1" s="1"/>
  <c r="U16" i="1"/>
  <c r="V16" i="1" s="1"/>
  <c r="W16" i="1" s="1"/>
  <c r="P16" i="1"/>
  <c r="AA15" i="1"/>
  <c r="Z15" i="1"/>
  <c r="Y15" i="1"/>
  <c r="V15" i="1"/>
  <c r="U15" i="1"/>
  <c r="P15" i="1"/>
  <c r="W15" i="1" s="1"/>
  <c r="Z14" i="1"/>
  <c r="AA14" i="1" s="1"/>
  <c r="Y14" i="1"/>
  <c r="U14" i="1"/>
  <c r="V14" i="1" s="1"/>
  <c r="W14" i="1" s="1"/>
  <c r="P14" i="1"/>
  <c r="Z13" i="1"/>
  <c r="Y13" i="1"/>
  <c r="AA13" i="1" s="1"/>
  <c r="V13" i="1"/>
  <c r="U13" i="1"/>
  <c r="P13" i="1"/>
  <c r="W13" i="1" s="1"/>
  <c r="Z12" i="1"/>
  <c r="Z22" i="1" s="1"/>
  <c r="Y12" i="1"/>
  <c r="AA12" i="1" s="1"/>
  <c r="AA22" i="1" s="1"/>
  <c r="U12" i="1"/>
  <c r="V12" i="1" s="1"/>
  <c r="P12" i="1"/>
  <c r="P22" i="1" s="1"/>
  <c r="X9" i="1"/>
  <c r="X66" i="1" s="1"/>
  <c r="T9" i="1"/>
  <c r="T66" i="1" s="1"/>
  <c r="S9" i="1"/>
  <c r="S66" i="1" s="1"/>
  <c r="R9" i="1"/>
  <c r="R66" i="1" s="1"/>
  <c r="Q9" i="1"/>
  <c r="Q66" i="1" s="1"/>
  <c r="O9" i="1"/>
  <c r="O66" i="1" s="1"/>
  <c r="N9" i="1"/>
  <c r="N66" i="1" s="1"/>
  <c r="G9" i="1"/>
  <c r="G66" i="1" s="1"/>
  <c r="E9" i="1"/>
  <c r="AA8" i="1"/>
  <c r="Z8" i="1"/>
  <c r="Y8" i="1"/>
  <c r="Y9" i="1" s="1"/>
  <c r="V8" i="1"/>
  <c r="U8" i="1"/>
  <c r="P8" i="1"/>
  <c r="W8" i="1" s="1"/>
  <c r="Z7" i="1"/>
  <c r="Z9" i="1" s="1"/>
  <c r="Y7" i="1"/>
  <c r="U7" i="1"/>
  <c r="U9" i="1" s="1"/>
  <c r="P7" i="1"/>
  <c r="P9" i="1" s="1"/>
  <c r="U66" i="2" l="1"/>
  <c r="E69" i="2"/>
  <c r="F69" i="2" s="1"/>
  <c r="F68" i="2"/>
  <c r="V29" i="2"/>
  <c r="W27" i="2"/>
  <c r="W35" i="2"/>
  <c r="W36" i="2"/>
  <c r="W43" i="2"/>
  <c r="W44" i="2"/>
  <c r="W57" i="2"/>
  <c r="W13" i="2"/>
  <c r="W14" i="2"/>
  <c r="W39" i="2"/>
  <c r="W40" i="2"/>
  <c r="U50" i="2"/>
  <c r="Y50" i="2"/>
  <c r="Y66" i="2" s="1"/>
  <c r="V7" i="2"/>
  <c r="V9" i="2" s="1"/>
  <c r="V66" i="2" s="1"/>
  <c r="AA7" i="2"/>
  <c r="AA9" i="2" s="1"/>
  <c r="P9" i="2"/>
  <c r="P17" i="2"/>
  <c r="W17" i="2" s="1"/>
  <c r="E22" i="2"/>
  <c r="E66" i="2" s="1"/>
  <c r="W25" i="2"/>
  <c r="W29" i="2" s="1"/>
  <c r="V53" i="2"/>
  <c r="V59" i="2" s="1"/>
  <c r="AA53" i="2"/>
  <c r="AA59" i="2" s="1"/>
  <c r="W62" i="2"/>
  <c r="W63" i="2" s="1"/>
  <c r="W33" i="2"/>
  <c r="W53" i="2"/>
  <c r="W59" i="2" s="1"/>
  <c r="V12" i="2"/>
  <c r="V22" i="2" s="1"/>
  <c r="AA12" i="2"/>
  <c r="AA22" i="2" s="1"/>
  <c r="W33" i="1"/>
  <c r="W50" i="1" s="1"/>
  <c r="V50" i="1"/>
  <c r="V22" i="1"/>
  <c r="W12" i="1"/>
  <c r="W22" i="1" s="1"/>
  <c r="W29" i="1"/>
  <c r="W36" i="1"/>
  <c r="W37" i="1"/>
  <c r="Y66" i="1"/>
  <c r="P50" i="1"/>
  <c r="E69" i="1"/>
  <c r="F69" i="1" s="1"/>
  <c r="F68" i="1"/>
  <c r="W44" i="1"/>
  <c r="W45" i="1"/>
  <c r="V7" i="1"/>
  <c r="AA7" i="1"/>
  <c r="AA9" i="1" s="1"/>
  <c r="U22" i="1"/>
  <c r="U66" i="1" s="1"/>
  <c r="Y22" i="1"/>
  <c r="P29" i="1"/>
  <c r="P66" i="1" s="1"/>
  <c r="P34" i="1"/>
  <c r="W34" i="1" s="1"/>
  <c r="U50" i="1"/>
  <c r="V62" i="1"/>
  <c r="V63" i="1" s="1"/>
  <c r="AA62" i="1"/>
  <c r="AA63" i="1" s="1"/>
  <c r="AA25" i="1"/>
  <c r="AA29" i="1" s="1"/>
  <c r="E50" i="1"/>
  <c r="E66" i="1" s="1"/>
  <c r="Z50" i="1"/>
  <c r="Z66" i="1" s="1"/>
  <c r="V53" i="1"/>
  <c r="V59" i="1" s="1"/>
  <c r="AA53" i="1"/>
  <c r="AA59" i="1" s="1"/>
  <c r="P66" i="2" l="1"/>
  <c r="W50" i="2"/>
  <c r="AA66" i="2"/>
  <c r="W12" i="2"/>
  <c r="W22" i="2" s="1"/>
  <c r="F70" i="2"/>
  <c r="W7" i="2"/>
  <c r="W9" i="2" s="1"/>
  <c r="W66" i="2" s="1"/>
  <c r="P22" i="2"/>
  <c r="V9" i="1"/>
  <c r="V66" i="1" s="1"/>
  <c r="W7" i="1"/>
  <c r="W9" i="1" s="1"/>
  <c r="W66" i="1" s="1"/>
  <c r="W53" i="1"/>
  <c r="W59" i="1" s="1"/>
  <c r="W62" i="1"/>
  <c r="W63" i="1" s="1"/>
  <c r="AA66" i="1"/>
  <c r="F70" i="1"/>
</calcChain>
</file>

<file path=xl/sharedStrings.xml><?xml version="1.0" encoding="utf-8"?>
<sst xmlns="http://schemas.openxmlformats.org/spreadsheetml/2006/main" count="352" uniqueCount="153">
  <si>
    <t>1RA  JUNIO   2021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</si>
  <si>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</si>
  <si>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</si>
  <si>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</si>
  <si>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</si>
  <si>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</si>
  <si>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</si>
  <si>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</si>
  <si>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</si>
  <si>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</si>
  <si>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</si>
  <si>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</si>
  <si>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</si>
  <si>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</si>
  <si>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</si>
  <si>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</si>
  <si>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</si>
  <si>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</si>
  <si>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</si>
  <si>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</si>
  <si>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</si>
  <si>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</si>
  <si>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</si>
  <si>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</si>
  <si>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</si>
  <si>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</si>
  <si>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</si>
  <si>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</si>
  <si>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</si>
  <si>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</si>
  <si>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</si>
  <si>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</si>
  <si>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DG02</t>
  </si>
  <si>
    <t>Lopez Aranda Lisette Amparo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</si>
  <si>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</si>
  <si>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</si>
  <si>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</si>
  <si>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</si>
  <si>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</si>
  <si>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</si>
  <si>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Jefe de Departamento</t>
  </si>
  <si>
    <t>JA05</t>
  </si>
  <si>
    <t>Chavez Paz Pamela de Jesus</t>
  </si>
  <si>
    <t>Abogado</t>
  </si>
  <si>
    <t>JA06</t>
  </si>
  <si>
    <t>Sanchez Garcia Jeronimo</t>
  </si>
  <si>
    <t xml:space="preserve">Contador </t>
  </si>
  <si>
    <t>JA07</t>
  </si>
  <si>
    <t>Neri Ruiz Pedro</t>
  </si>
  <si>
    <t>Coordinador (administrativo)</t>
  </si>
  <si>
    <t>JA08</t>
  </si>
  <si>
    <t>Martínez Ibarra José de Jesús</t>
  </si>
  <si>
    <t xml:space="preserve">Conserje 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</si>
  <si>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</si>
  <si>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</si>
  <si>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</si>
  <si>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</si>
  <si>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</si>
  <si>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</si>
  <si>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JA39</t>
  </si>
  <si>
    <t>V A C A N T E</t>
  </si>
  <si>
    <t xml:space="preserve">Recepcionista </t>
  </si>
  <si>
    <t>JA40</t>
  </si>
  <si>
    <t xml:space="preserve">Perez Gonzalez Maria Laura </t>
  </si>
  <si>
    <t>JA41</t>
  </si>
  <si>
    <t xml:space="preserve">Nieves Servin Diego Alberto </t>
  </si>
  <si>
    <t>Auxiliar de Servicios Generales</t>
  </si>
  <si>
    <t>DEPARTAMENTO 4</t>
  </si>
  <si>
    <t>AREA MEDICA Y FISICA</t>
  </si>
  <si>
    <t>AM13</t>
  </si>
  <si>
    <t>Alatorre Rea Walter</t>
  </si>
  <si>
    <t>Medico</t>
  </si>
  <si>
    <t>AF12</t>
  </si>
  <si>
    <t>Chavez Martinez Elba Roxana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</si>
  <si>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</si>
  <si>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</si>
  <si>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</si>
  <si>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</si>
  <si>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</si>
  <si>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</si>
  <si>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</si>
  <si>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</si>
  <si>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</si>
  <si>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</si>
  <si>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</si>
  <si>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</si>
  <si>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</si>
  <si>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Rivas Tejeda Carlos Alberto</t>
  </si>
  <si>
    <t>AE18</t>
  </si>
  <si>
    <t>Marquez Martin del Campo Daniela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</si>
  <si>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</si>
  <si>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</si>
  <si>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</si>
  <si>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</si>
  <si>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</si>
  <si>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</si>
  <si>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</si>
  <si>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</si>
  <si>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AE22</t>
  </si>
  <si>
    <t xml:space="preserve">Neri Garcia Criselda </t>
  </si>
  <si>
    <t>AE23</t>
  </si>
  <si>
    <t>Flores Orozco Carolina</t>
  </si>
  <si>
    <t>Terapeuta (A y L)</t>
  </si>
  <si>
    <t>AE24</t>
  </si>
  <si>
    <t>Ortiz Anguiano Nélida Guadalupe</t>
  </si>
  <si>
    <t>AE25</t>
  </si>
  <si>
    <t>Reyes Vazquez Karla Rosalia Nashiely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</si>
  <si>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</si>
  <si>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</si>
  <si>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</si>
  <si>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</si>
  <si>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</si>
  <si>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</si>
  <si>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</si>
  <si>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</si>
  <si>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</si>
  <si>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</si>
  <si>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</si>
  <si>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</si>
  <si>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</si>
  <si>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</si>
  <si>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</si>
  <si>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</si>
  <si>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</si>
  <si>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</si>
  <si>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AE19</t>
  </si>
  <si>
    <t>De Anda Vargas Jessica Elizabeth</t>
  </si>
  <si>
    <t>Coordinadora Talleres</t>
  </si>
  <si>
    <t>AT28</t>
  </si>
  <si>
    <t>Ruiz Castorena Adriana Margarita</t>
  </si>
  <si>
    <t>AT29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</si>
  <si>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</si>
  <si>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</si>
  <si>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</si>
  <si>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</si>
  <si>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</si>
  <si>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</si>
  <si>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</si>
  <si>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</si>
  <si>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</si>
  <si>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</si>
  <si>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JEFATURA DE OPERACIÓN</t>
  </si>
  <si>
    <t>JO03</t>
  </si>
  <si>
    <t xml:space="preserve">Valdez Becerra Marisol 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</si>
  <si>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</si>
  <si>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</si>
  <si>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</si>
  <si>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</si>
  <si>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</si>
  <si>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</si>
  <si>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</si>
  <si>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 xml:space="preserve">                 </t>
  </si>
  <si>
    <t>2DA  JUNIO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</si>
</sst>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3" xfId="0" applyFont="1" applyBorder="1"/>
    <xf numFmtId="4" fontId="1" fillId="0" borderId="11" xfId="0" applyNumberFormat="1" applyFont="1" applyBorder="1"/>
    <xf numFmtId="4" fontId="1" fillId="0" borderId="13" xfId="0" applyNumberFormat="1" applyFont="1" applyBorder="1"/>
    <xf numFmtId="0" fontId="1" fillId="0" borderId="0" xfId="0" applyFont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/>
    <xf numFmtId="2" fontId="1" fillId="6" borderId="0" xfId="0" applyNumberFormat="1" applyFont="1" applyFill="1"/>
    <xf numFmtId="44" fontId="1" fillId="4" borderId="0" xfId="0" applyNumberFormat="1" applyFont="1" applyFill="1"/>
    <xf numFmtId="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7" borderId="0" xfId="1" applyFont="1" applyFill="1"/>
    <xf numFmtId="4" fontId="13" fillId="0" borderId="0" xfId="0" applyNumberFormat="1" applyFont="1"/>
    <xf numFmtId="4" fontId="10" fillId="0" borderId="0" xfId="1" applyNumberFormat="1" applyFont="1" applyAlignment="1">
      <alignment horizontal="center"/>
    </xf>
    <xf numFmtId="4" fontId="1" fillId="0" borderId="0" xfId="1" applyNumberFormat="1" applyFont="1"/>
    <xf numFmtId="4" fontId="1" fillId="0" borderId="0" xfId="0" applyNumberFormat="1" applyFont="1" applyFill="1"/>
    <xf numFmtId="2" fontId="1" fillId="0" borderId="0" xfId="0" applyNumberFormat="1" applyFont="1"/>
    <xf numFmtId="0" fontId="0" fillId="0" borderId="0" xfId="0" applyFont="1"/>
    <xf numFmtId="4" fontId="1" fillId="6" borderId="0" xfId="0" applyNumberFormat="1" applyFont="1" applyFill="1"/>
    <xf numFmtId="4" fontId="9" fillId="8" borderId="0" xfId="0" applyNumberFormat="1" applyFont="1" applyFill="1"/>
    <xf numFmtId="4" fontId="1" fillId="9" borderId="0" xfId="0" applyNumberFormat="1" applyFont="1" applyFill="1"/>
    <xf numFmtId="4" fontId="1" fillId="0" borderId="0" xfId="0" applyNumberFormat="1" applyFont="1" applyFill="1" applyBorder="1"/>
    <xf numFmtId="4" fontId="14" fillId="5" borderId="0" xfId="0" applyNumberFormat="1" applyFont="1" applyFill="1"/>
    <xf numFmtId="4" fontId="13" fillId="0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6" fillId="0" borderId="0" xfId="0" applyNumberFormat="1" applyFont="1"/>
    <xf numFmtId="4" fontId="12" fillId="0" borderId="0" xfId="0" applyNumberFormat="1" applyFont="1"/>
    <xf numFmtId="44" fontId="12" fillId="3" borderId="14" xfId="0" applyNumberFormat="1" applyFont="1" applyFill="1" applyBorder="1"/>
    <xf numFmtId="4" fontId="12" fillId="4" borderId="14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workbookViewId="0">
      <selection sqref="A1:AA80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4" t="s">
        <v>8</v>
      </c>
      <c r="J5" s="12" t="s">
        <v>9</v>
      </c>
      <c r="K5" s="12" t="s">
        <v>10</v>
      </c>
      <c r="L5" s="15" t="s">
        <v>11</v>
      </c>
      <c r="M5" s="15" t="s">
        <v>12</v>
      </c>
      <c r="N5" s="16" t="s">
        <v>13</v>
      </c>
      <c r="O5" s="9" t="s">
        <v>14</v>
      </c>
      <c r="P5" s="9" t="s">
        <v>15</v>
      </c>
      <c r="Q5" s="17" t="s">
        <v>16</v>
      </c>
      <c r="R5" s="11" t="s">
        <v>17</v>
      </c>
      <c r="S5" s="11" t="s">
        <v>18</v>
      </c>
      <c r="T5" s="18" t="s">
        <v>19</v>
      </c>
      <c r="U5" s="19" t="s">
        <v>20</v>
      </c>
      <c r="V5" s="20" t="s">
        <v>21</v>
      </c>
      <c r="W5" s="21" t="s">
        <v>22</v>
      </c>
      <c r="X5" s="17" t="s">
        <v>23</v>
      </c>
      <c r="Y5" s="17" t="s">
        <v>24</v>
      </c>
      <c r="Z5" s="22" t="s">
        <v>25</v>
      </c>
      <c r="AA5" s="22" t="s">
        <v>26</v>
      </c>
    </row>
    <row r="6" spans="1:27" ht="15.75" x14ac:dyDescent="0.25">
      <c r="A6" s="1"/>
      <c r="B6" s="23" t="s">
        <v>27</v>
      </c>
      <c r="C6" s="24" t="s">
        <v>28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25"/>
      <c r="W6" s="4"/>
      <c r="X6" s="1"/>
      <c r="Y6" s="1"/>
      <c r="Z6" s="1"/>
      <c r="AA6" s="1"/>
    </row>
    <row r="7" spans="1:27" ht="21" x14ac:dyDescent="0.35">
      <c r="A7" s="1"/>
      <c r="B7" s="1" t="s">
        <v>29</v>
      </c>
      <c r="C7" s="2" t="s">
        <v>30</v>
      </c>
      <c r="D7" s="1" t="s">
        <v>31</v>
      </c>
      <c r="E7" s="3">
        <v>24148.799999999999</v>
      </c>
      <c r="F7" s="27">
        <v>15</v>
      </c>
      <c r="G7" s="28">
        <v>5000</v>
      </c>
      <c r="H7" s="3"/>
      <c r="I7" s="3"/>
      <c r="J7" s="3"/>
      <c r="K7" s="3"/>
      <c r="L7" s="3"/>
      <c r="M7" s="3"/>
      <c r="N7" s="3"/>
      <c r="O7" s="3"/>
      <c r="P7" s="3">
        <f>E7+-N7</f>
        <v>24148.799999999999</v>
      </c>
      <c r="Q7" s="3">
        <v>0</v>
      </c>
      <c r="R7" s="3"/>
      <c r="S7" s="3">
        <v>4885.82</v>
      </c>
      <c r="T7" s="3">
        <v>-0.13</v>
      </c>
      <c r="U7" s="29">
        <f>ROUND(E7*0.115,2)</f>
        <v>2777.11</v>
      </c>
      <c r="V7" s="3">
        <f>SUM(S7:U7)+G7</f>
        <v>12662.8</v>
      </c>
      <c r="W7" s="30">
        <f>P7-V7</f>
        <v>11486</v>
      </c>
      <c r="X7" s="31">
        <v>873.13</v>
      </c>
      <c r="Y7" s="3">
        <f>+E7*17.5%+E7*3%</f>
        <v>4950.5039999999999</v>
      </c>
      <c r="Z7" s="32">
        <f>ROUND(+E7*2%,2)</f>
        <v>482.98</v>
      </c>
      <c r="AA7" s="33">
        <f>SUM(X7:Z7)</f>
        <v>6306.6139999999996</v>
      </c>
    </row>
    <row r="8" spans="1:27" ht="21" x14ac:dyDescent="0.35">
      <c r="A8" s="1"/>
      <c r="B8" s="1" t="s">
        <v>32</v>
      </c>
      <c r="C8" s="2" t="s">
        <v>33</v>
      </c>
      <c r="D8" s="1" t="s">
        <v>34</v>
      </c>
      <c r="E8" s="3">
        <v>6705.32</v>
      </c>
      <c r="F8" s="27">
        <v>15</v>
      </c>
      <c r="G8" s="28">
        <v>2359</v>
      </c>
      <c r="H8" s="3"/>
      <c r="I8" s="3"/>
      <c r="J8" s="3"/>
      <c r="K8" s="3"/>
      <c r="L8" s="3"/>
      <c r="M8" s="3"/>
      <c r="N8" s="34">
        <v>3.19</v>
      </c>
      <c r="O8" s="3"/>
      <c r="P8" s="3">
        <f>E8+-N8</f>
        <v>6702.13</v>
      </c>
      <c r="Q8" s="3">
        <v>0</v>
      </c>
      <c r="R8" s="3"/>
      <c r="S8" s="3">
        <v>721.12</v>
      </c>
      <c r="T8" s="3">
        <v>0.1</v>
      </c>
      <c r="U8" s="29">
        <f>ROUND(E8*0.115,2)</f>
        <v>771.11</v>
      </c>
      <c r="V8" s="3">
        <f>SUM(S8:U8)+G8</f>
        <v>3851.33</v>
      </c>
      <c r="W8" s="30">
        <f>P8-V8</f>
        <v>2850.8</v>
      </c>
      <c r="X8" s="31">
        <v>396.83</v>
      </c>
      <c r="Y8" s="3">
        <f>+E8*17.5%+E8*3%</f>
        <v>1374.5905999999998</v>
      </c>
      <c r="Z8" s="32">
        <f>ROUND(+E8*2%,2)</f>
        <v>134.11000000000001</v>
      </c>
      <c r="AA8" s="33">
        <f>SUM(X8:Z8)</f>
        <v>1905.5305999999996</v>
      </c>
    </row>
    <row r="9" spans="1:27" ht="18.75" x14ac:dyDescent="0.3">
      <c r="A9" s="1"/>
      <c r="B9" s="35" t="s">
        <v>35</v>
      </c>
      <c r="C9" s="36"/>
      <c r="D9" s="37"/>
      <c r="E9" s="38">
        <f>SUM(E7:E8)</f>
        <v>30854.12</v>
      </c>
      <c r="F9" s="38"/>
      <c r="G9" s="38">
        <f>+G8+G7</f>
        <v>7359</v>
      </c>
      <c r="H9" s="38"/>
      <c r="I9" s="38"/>
      <c r="J9" s="38"/>
      <c r="K9" s="38"/>
      <c r="L9" s="38"/>
      <c r="M9" s="38"/>
      <c r="N9" s="38">
        <f>SUM(N7:N8)</f>
        <v>3.19</v>
      </c>
      <c r="O9" s="38">
        <f>SUM(O7:O8)</f>
        <v>0</v>
      </c>
      <c r="P9" s="38">
        <f>SUM(P7:P8)</f>
        <v>30850.93</v>
      </c>
      <c r="Q9" s="38">
        <f t="shared" ref="Q9:AA9" si="0">SUM(Q7:Q8)</f>
        <v>0</v>
      </c>
      <c r="R9" s="38">
        <f t="shared" si="0"/>
        <v>0</v>
      </c>
      <c r="S9" s="38">
        <f t="shared" si="0"/>
        <v>5606.94</v>
      </c>
      <c r="T9" s="38">
        <f t="shared" si="0"/>
        <v>-0.03</v>
      </c>
      <c r="U9" s="38">
        <f>SUM(U7:U8)</f>
        <v>3548.2200000000003</v>
      </c>
      <c r="V9" s="38">
        <f t="shared" si="0"/>
        <v>16514.129999999997</v>
      </c>
      <c r="W9" s="38">
        <f>SUM(W7:W8)</f>
        <v>14336.8</v>
      </c>
      <c r="X9" s="38">
        <f t="shared" si="0"/>
        <v>1269.96</v>
      </c>
      <c r="Y9" s="38">
        <f t="shared" si="0"/>
        <v>6325.0945999999994</v>
      </c>
      <c r="Z9" s="38">
        <f t="shared" si="0"/>
        <v>617.09</v>
      </c>
      <c r="AA9" s="38">
        <f t="shared" si="0"/>
        <v>8212.1445999999996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9"/>
      <c r="X10" s="1"/>
      <c r="Y10" s="1"/>
      <c r="Z10" s="1"/>
      <c r="AA10" s="1"/>
    </row>
    <row r="11" spans="1:27" ht="18.75" x14ac:dyDescent="0.3">
      <c r="A11" s="1"/>
      <c r="B11" s="23" t="s">
        <v>36</v>
      </c>
      <c r="C11" s="36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9"/>
      <c r="X11" s="1"/>
      <c r="Y11" s="1"/>
      <c r="Z11" s="1"/>
      <c r="AA11" s="1"/>
    </row>
    <row r="12" spans="1:27" ht="21" x14ac:dyDescent="0.35">
      <c r="A12" s="1"/>
      <c r="B12" s="1" t="s">
        <v>38</v>
      </c>
      <c r="C12" s="2" t="s">
        <v>39</v>
      </c>
      <c r="D12" s="1" t="s">
        <v>40</v>
      </c>
      <c r="E12" s="3">
        <v>13520</v>
      </c>
      <c r="F12" s="27">
        <v>15</v>
      </c>
      <c r="G12" s="28">
        <v>2535</v>
      </c>
      <c r="H12" s="3"/>
      <c r="I12" s="3"/>
      <c r="J12" s="3"/>
      <c r="K12" s="3"/>
      <c r="L12" s="3"/>
      <c r="M12" s="3"/>
      <c r="N12" s="3"/>
      <c r="O12" s="3"/>
      <c r="P12" s="3">
        <f t="shared" ref="P12:P21" si="1">E12+-N12</f>
        <v>13520</v>
      </c>
      <c r="Q12" s="3">
        <v>0</v>
      </c>
      <c r="R12" s="3"/>
      <c r="S12" s="3">
        <v>2181.19</v>
      </c>
      <c r="T12" s="3">
        <v>0.01</v>
      </c>
      <c r="U12" s="29">
        <f t="shared" ref="U12:U21" si="2">ROUND(E12*0.115,2)</f>
        <v>1554.8</v>
      </c>
      <c r="V12" s="3">
        <f t="shared" ref="V12:V21" si="3">SUM(S12:U12)+G12</f>
        <v>6271</v>
      </c>
      <c r="W12" s="30">
        <f t="shared" ref="W12:W21" si="4">P12-V12</f>
        <v>7249</v>
      </c>
      <c r="X12" s="31">
        <v>582.91</v>
      </c>
      <c r="Y12" s="3">
        <f t="shared" ref="Y12:Y21" si="5">ROUND(+E12*17.5%,2)+ROUND(E12*3%,2)</f>
        <v>2771.6</v>
      </c>
      <c r="Z12" s="32">
        <f t="shared" ref="Z12:Z21" si="6">ROUND(+E12*2%,2)</f>
        <v>270.39999999999998</v>
      </c>
      <c r="AA12" s="33">
        <f>SUM(X12:Z12)</f>
        <v>3624.91</v>
      </c>
    </row>
    <row r="13" spans="1:27" ht="21" x14ac:dyDescent="0.35">
      <c r="A13" s="1"/>
      <c r="B13" s="1" t="s">
        <v>41</v>
      </c>
      <c r="C13" s="2" t="s">
        <v>42</v>
      </c>
      <c r="D13" s="1" t="s">
        <v>43</v>
      </c>
      <c r="E13" s="3">
        <v>7513.82</v>
      </c>
      <c r="F13" s="27">
        <v>15</v>
      </c>
      <c r="G13" s="3"/>
      <c r="H13" s="3"/>
      <c r="I13" s="3"/>
      <c r="J13" s="3"/>
      <c r="K13" s="3"/>
      <c r="L13" s="3"/>
      <c r="M13" s="3"/>
      <c r="N13" s="40"/>
      <c r="O13" s="41"/>
      <c r="P13" s="3">
        <f t="shared" si="1"/>
        <v>7513.82</v>
      </c>
      <c r="Q13" s="3">
        <v>0</v>
      </c>
      <c r="R13" s="3"/>
      <c r="S13" s="3">
        <v>893.85</v>
      </c>
      <c r="T13" s="3">
        <v>0.08</v>
      </c>
      <c r="U13" s="29">
        <f t="shared" si="2"/>
        <v>864.09</v>
      </c>
      <c r="V13" s="3">
        <f t="shared" si="3"/>
        <v>1758.02</v>
      </c>
      <c r="W13" s="30">
        <f t="shared" si="4"/>
        <v>5755.7999999999993</v>
      </c>
      <c r="X13" s="31">
        <v>418.9</v>
      </c>
      <c r="Y13" s="3">
        <f t="shared" si="5"/>
        <v>1540.3300000000002</v>
      </c>
      <c r="Z13" s="32">
        <f t="shared" si="6"/>
        <v>150.28</v>
      </c>
      <c r="AA13" s="33">
        <f t="shared" ref="AA13:AA21" si="7">SUM(X13:Z13)</f>
        <v>2109.5100000000002</v>
      </c>
    </row>
    <row r="14" spans="1:27" ht="21" x14ac:dyDescent="0.35">
      <c r="A14" s="1"/>
      <c r="B14" s="1" t="s">
        <v>44</v>
      </c>
      <c r="C14" s="2" t="s">
        <v>45</v>
      </c>
      <c r="D14" s="1" t="s">
        <v>46</v>
      </c>
      <c r="E14" s="3">
        <v>7513.82</v>
      </c>
      <c r="F14" s="27">
        <v>15</v>
      </c>
      <c r="G14" s="42"/>
      <c r="H14" s="3"/>
      <c r="I14" s="3"/>
      <c r="J14" s="3"/>
      <c r="K14" s="3"/>
      <c r="L14" s="3"/>
      <c r="M14" s="3"/>
      <c r="N14" s="40">
        <v>19.079999999999998</v>
      </c>
      <c r="O14" s="41"/>
      <c r="P14" s="3">
        <f t="shared" si="1"/>
        <v>7494.74</v>
      </c>
      <c r="Q14" s="3">
        <v>0</v>
      </c>
      <c r="R14" s="3"/>
      <c r="S14" s="3">
        <v>893.85</v>
      </c>
      <c r="T14" s="3"/>
      <c r="U14" s="29">
        <f t="shared" si="2"/>
        <v>864.09</v>
      </c>
      <c r="V14" s="3">
        <f t="shared" si="3"/>
        <v>1757.94</v>
      </c>
      <c r="W14" s="30">
        <f t="shared" si="4"/>
        <v>5736.7999999999993</v>
      </c>
      <c r="X14" s="31">
        <v>418.9</v>
      </c>
      <c r="Y14" s="3">
        <f t="shared" si="5"/>
        <v>1540.3300000000002</v>
      </c>
      <c r="Z14" s="32">
        <f t="shared" si="6"/>
        <v>150.28</v>
      </c>
      <c r="AA14" s="33">
        <f t="shared" si="7"/>
        <v>2109.5100000000002</v>
      </c>
    </row>
    <row r="15" spans="1:27" ht="21" x14ac:dyDescent="0.35">
      <c r="A15" s="1"/>
      <c r="B15" s="1" t="s">
        <v>47</v>
      </c>
      <c r="C15" s="2" t="s">
        <v>48</v>
      </c>
      <c r="D15" s="1" t="s">
        <v>49</v>
      </c>
      <c r="E15" s="3">
        <v>7989.28</v>
      </c>
      <c r="F15" s="27">
        <v>15</v>
      </c>
      <c r="G15" s="3"/>
      <c r="H15" s="3"/>
      <c r="I15" s="3"/>
      <c r="J15" s="3"/>
      <c r="K15" s="3"/>
      <c r="L15" s="3"/>
      <c r="M15" s="3"/>
      <c r="N15" s="40"/>
      <c r="O15" s="3"/>
      <c r="P15" s="3">
        <f t="shared" si="1"/>
        <v>7989.28</v>
      </c>
      <c r="Q15" s="3">
        <v>0</v>
      </c>
      <c r="R15" s="3"/>
      <c r="S15" s="3">
        <v>995.41</v>
      </c>
      <c r="T15" s="3">
        <v>-0.1</v>
      </c>
      <c r="U15" s="29">
        <f t="shared" si="2"/>
        <v>918.77</v>
      </c>
      <c r="V15" s="3">
        <f t="shared" si="3"/>
        <v>1914.08</v>
      </c>
      <c r="W15" s="30">
        <f t="shared" si="4"/>
        <v>6075.2</v>
      </c>
      <c r="X15" s="31">
        <v>431.89</v>
      </c>
      <c r="Y15" s="3">
        <f t="shared" si="5"/>
        <v>1637.8</v>
      </c>
      <c r="Z15" s="32">
        <f t="shared" si="6"/>
        <v>159.79</v>
      </c>
      <c r="AA15" s="33">
        <f t="shared" si="7"/>
        <v>2229.48</v>
      </c>
    </row>
    <row r="16" spans="1:27" ht="21" x14ac:dyDescent="0.35">
      <c r="A16" s="1"/>
      <c r="B16" s="1" t="s">
        <v>50</v>
      </c>
      <c r="C16" s="2" t="s">
        <v>51</v>
      </c>
      <c r="D16" s="1" t="s">
        <v>52</v>
      </c>
      <c r="E16" s="3">
        <v>5467.23</v>
      </c>
      <c r="F16" s="27">
        <v>15</v>
      </c>
      <c r="G16" s="28">
        <v>2640</v>
      </c>
      <c r="H16" s="3"/>
      <c r="I16" s="3"/>
      <c r="J16" s="3"/>
      <c r="K16" s="3"/>
      <c r="L16" s="3"/>
      <c r="M16" s="3"/>
      <c r="N16" s="40"/>
      <c r="O16" s="3"/>
      <c r="P16" s="3">
        <f t="shared" si="1"/>
        <v>5467.23</v>
      </c>
      <c r="Q16" s="3">
        <v>0</v>
      </c>
      <c r="R16" s="3"/>
      <c r="S16" s="3">
        <v>496.67</v>
      </c>
      <c r="T16" s="3">
        <v>0.03</v>
      </c>
      <c r="U16" s="29">
        <f t="shared" si="2"/>
        <v>628.73</v>
      </c>
      <c r="V16" s="3">
        <f t="shared" si="3"/>
        <v>3765.4300000000003</v>
      </c>
      <c r="W16" s="30">
        <f t="shared" si="4"/>
        <v>1701.7999999999993</v>
      </c>
      <c r="X16" s="31">
        <v>363.03</v>
      </c>
      <c r="Y16" s="3">
        <f t="shared" si="5"/>
        <v>1120.79</v>
      </c>
      <c r="Z16" s="32">
        <f t="shared" si="6"/>
        <v>109.34</v>
      </c>
      <c r="AA16" s="33">
        <f t="shared" si="7"/>
        <v>1593.1599999999999</v>
      </c>
    </row>
    <row r="17" spans="1:27" ht="21" x14ac:dyDescent="0.35">
      <c r="A17" s="1"/>
      <c r="B17" s="1" t="s">
        <v>53</v>
      </c>
      <c r="C17" s="2" t="s">
        <v>54</v>
      </c>
      <c r="D17" s="1" t="s">
        <v>55</v>
      </c>
      <c r="E17" s="3">
        <v>4844.53</v>
      </c>
      <c r="F17" s="27">
        <v>15</v>
      </c>
      <c r="G17" s="28">
        <v>2339.52</v>
      </c>
      <c r="H17" s="3"/>
      <c r="I17" s="3"/>
      <c r="J17" s="3"/>
      <c r="K17" s="3"/>
      <c r="L17" s="3"/>
      <c r="M17" s="3"/>
      <c r="N17" s="34"/>
      <c r="O17" s="3"/>
      <c r="P17" s="3">
        <f t="shared" si="1"/>
        <v>4844.53</v>
      </c>
      <c r="Q17" s="3"/>
      <c r="R17" s="3"/>
      <c r="S17" s="3">
        <v>397.02</v>
      </c>
      <c r="T17" s="3">
        <v>0.27</v>
      </c>
      <c r="U17" s="29">
        <f t="shared" si="2"/>
        <v>557.12</v>
      </c>
      <c r="V17" s="3">
        <f t="shared" si="3"/>
        <v>3293.93</v>
      </c>
      <c r="W17" s="30">
        <f t="shared" si="4"/>
        <v>1550.6</v>
      </c>
      <c r="X17" s="31">
        <v>346.02</v>
      </c>
      <c r="Y17" s="3">
        <f t="shared" si="5"/>
        <v>993.13</v>
      </c>
      <c r="Z17" s="32">
        <f t="shared" si="6"/>
        <v>96.89</v>
      </c>
      <c r="AA17" s="33">
        <f t="shared" si="7"/>
        <v>1436.0400000000002</v>
      </c>
    </row>
    <row r="18" spans="1:27" ht="21" x14ac:dyDescent="0.35">
      <c r="A18" s="1"/>
      <c r="B18" s="1" t="s">
        <v>56</v>
      </c>
      <c r="C18" s="2" t="s">
        <v>57</v>
      </c>
      <c r="D18" s="1" t="s">
        <v>58</v>
      </c>
      <c r="E18" s="3">
        <v>5467.23</v>
      </c>
      <c r="F18" s="27">
        <v>15</v>
      </c>
      <c r="G18" s="28">
        <v>2010.75</v>
      </c>
      <c r="H18" s="34"/>
      <c r="I18" s="34"/>
      <c r="J18" s="34"/>
      <c r="K18" s="34"/>
      <c r="L18" s="34"/>
      <c r="M18" s="34"/>
      <c r="N18" s="40">
        <v>4.34</v>
      </c>
      <c r="O18" s="3"/>
      <c r="P18" s="3">
        <f t="shared" si="1"/>
        <v>5462.8899999999994</v>
      </c>
      <c r="Q18" s="3"/>
      <c r="R18" s="3"/>
      <c r="S18" s="3">
        <v>496.67</v>
      </c>
      <c r="T18" s="3">
        <v>0.14000000000000001</v>
      </c>
      <c r="U18" s="29">
        <f t="shared" si="2"/>
        <v>628.73</v>
      </c>
      <c r="V18" s="3">
        <f t="shared" si="3"/>
        <v>3136.29</v>
      </c>
      <c r="W18" s="30">
        <f t="shared" si="4"/>
        <v>2326.5999999999995</v>
      </c>
      <c r="X18" s="31">
        <v>363.03</v>
      </c>
      <c r="Y18" s="3">
        <f t="shared" si="5"/>
        <v>1120.79</v>
      </c>
      <c r="Z18" s="32">
        <f t="shared" si="6"/>
        <v>109.34</v>
      </c>
      <c r="AA18" s="33">
        <f t="shared" si="7"/>
        <v>1593.1599999999999</v>
      </c>
    </row>
    <row r="19" spans="1:27" ht="21" x14ac:dyDescent="0.35">
      <c r="A19" s="1"/>
      <c r="B19" t="s">
        <v>59</v>
      </c>
      <c r="C19" s="2" t="s">
        <v>60</v>
      </c>
      <c r="D19" t="s">
        <v>61</v>
      </c>
      <c r="E19" s="3"/>
      <c r="F19" s="27"/>
      <c r="G19" s="3"/>
      <c r="H19" s="34"/>
      <c r="I19" s="34"/>
      <c r="J19" s="34"/>
      <c r="K19" s="34"/>
      <c r="L19" s="34"/>
      <c r="M19" s="34"/>
      <c r="N19" s="40"/>
      <c r="O19" s="3"/>
      <c r="P19" s="3">
        <f t="shared" si="1"/>
        <v>0</v>
      </c>
      <c r="Q19" s="3"/>
      <c r="R19" s="3"/>
      <c r="S19" s="3"/>
      <c r="T19" s="3"/>
      <c r="U19" s="29">
        <f t="shared" si="2"/>
        <v>0</v>
      </c>
      <c r="V19" s="3">
        <f t="shared" si="3"/>
        <v>0</v>
      </c>
      <c r="W19" s="30">
        <f t="shared" si="4"/>
        <v>0</v>
      </c>
      <c r="X19" s="31"/>
      <c r="Y19" s="3">
        <f t="shared" si="5"/>
        <v>0</v>
      </c>
      <c r="Z19" s="32">
        <f t="shared" si="6"/>
        <v>0</v>
      </c>
      <c r="AA19" s="33">
        <f t="shared" si="7"/>
        <v>0</v>
      </c>
    </row>
    <row r="20" spans="1:27" ht="21" x14ac:dyDescent="0.35">
      <c r="A20" s="1"/>
      <c r="B20" t="s">
        <v>62</v>
      </c>
      <c r="C20" s="2" t="s">
        <v>63</v>
      </c>
      <c r="D20" t="s">
        <v>55</v>
      </c>
      <c r="E20" s="3">
        <v>4844.53</v>
      </c>
      <c r="F20" s="27">
        <v>15</v>
      </c>
      <c r="G20" s="28">
        <v>1559</v>
      </c>
      <c r="H20" s="3"/>
      <c r="I20" s="3"/>
      <c r="J20" s="3"/>
      <c r="K20" s="3"/>
      <c r="L20" s="3"/>
      <c r="M20" s="3"/>
      <c r="N20" s="34">
        <v>2.31</v>
      </c>
      <c r="O20" s="3"/>
      <c r="P20" s="3">
        <f t="shared" si="1"/>
        <v>4842.2199999999993</v>
      </c>
      <c r="Q20" s="3"/>
      <c r="R20" s="3"/>
      <c r="S20" s="3">
        <v>397.02</v>
      </c>
      <c r="T20" s="3">
        <v>0.08</v>
      </c>
      <c r="U20" s="29">
        <f t="shared" si="2"/>
        <v>557.12</v>
      </c>
      <c r="V20" s="3">
        <f t="shared" si="3"/>
        <v>2513.2200000000003</v>
      </c>
      <c r="W20" s="30">
        <f t="shared" si="4"/>
        <v>2328.9999999999991</v>
      </c>
      <c r="X20" s="31">
        <v>346.02</v>
      </c>
      <c r="Y20" s="3">
        <f t="shared" si="5"/>
        <v>993.13</v>
      </c>
      <c r="Z20" s="32">
        <f t="shared" si="6"/>
        <v>96.89</v>
      </c>
      <c r="AA20" s="33">
        <f t="shared" si="7"/>
        <v>1436.0400000000002</v>
      </c>
    </row>
    <row r="21" spans="1:27" ht="21" x14ac:dyDescent="0.35">
      <c r="A21" s="1"/>
      <c r="B21" t="s">
        <v>64</v>
      </c>
      <c r="C21" s="2" t="s">
        <v>65</v>
      </c>
      <c r="D21" t="s">
        <v>66</v>
      </c>
      <c r="E21" s="3">
        <v>5278.78</v>
      </c>
      <c r="F21" s="27">
        <v>15</v>
      </c>
      <c r="G21" s="28">
        <v>444.89</v>
      </c>
      <c r="H21" s="3"/>
      <c r="I21" s="3"/>
      <c r="J21" s="3"/>
      <c r="K21" s="3"/>
      <c r="L21" s="3"/>
      <c r="M21" s="3"/>
      <c r="N21" s="34"/>
      <c r="O21" s="3"/>
      <c r="P21" s="3">
        <f t="shared" si="1"/>
        <v>5278.78</v>
      </c>
      <c r="Q21" s="3"/>
      <c r="R21" s="3"/>
      <c r="S21" s="3">
        <v>466.53</v>
      </c>
      <c r="T21" s="3">
        <v>0.1</v>
      </c>
      <c r="U21" s="29">
        <f t="shared" si="2"/>
        <v>607.05999999999995</v>
      </c>
      <c r="V21" s="3">
        <f t="shared" si="3"/>
        <v>1518.58</v>
      </c>
      <c r="W21" s="30">
        <f t="shared" si="4"/>
        <v>3760.2</v>
      </c>
      <c r="X21" s="31">
        <v>357.88</v>
      </c>
      <c r="Y21" s="3">
        <f t="shared" si="5"/>
        <v>1082.1500000000001</v>
      </c>
      <c r="Z21" s="32">
        <f t="shared" si="6"/>
        <v>105.58</v>
      </c>
      <c r="AA21" s="33">
        <f t="shared" si="7"/>
        <v>1545.6100000000001</v>
      </c>
    </row>
    <row r="22" spans="1:27" ht="18.75" x14ac:dyDescent="0.3">
      <c r="A22" s="1"/>
      <c r="B22" s="23" t="s">
        <v>35</v>
      </c>
      <c r="C22" s="36"/>
      <c r="D22" s="37"/>
      <c r="E22" s="38">
        <f>SUM(E12:E21)</f>
        <v>62439.219999999987</v>
      </c>
      <c r="F22" s="38"/>
      <c r="G22" s="38">
        <f>SUM(G12:G21)</f>
        <v>11529.16</v>
      </c>
      <c r="H22" s="38">
        <f>+H19+H17+H16+H12+H13+H14+H18</f>
        <v>0</v>
      </c>
      <c r="I22" s="38"/>
      <c r="J22" s="38"/>
      <c r="K22" s="38"/>
      <c r="L22" s="38"/>
      <c r="M22" s="38"/>
      <c r="N22" s="38">
        <f>SUM(N12:N21)</f>
        <v>25.729999999999997</v>
      </c>
      <c r="O22" s="38">
        <f>SUM(O12:O21)</f>
        <v>0</v>
      </c>
      <c r="P22" s="38">
        <f>SUM(P12:P21)</f>
        <v>62413.489999999991</v>
      </c>
      <c r="Q22" s="38">
        <f>SUM(Q12:S21)</f>
        <v>7218.21</v>
      </c>
      <c r="R22" s="38">
        <f>SUM(R12:T21)</f>
        <v>7218.8200000000006</v>
      </c>
      <c r="S22" s="38">
        <f t="shared" ref="S22:Z22" si="8">SUM(S12:S21)</f>
        <v>7218.21</v>
      </c>
      <c r="T22" s="38">
        <f t="shared" si="8"/>
        <v>0.61</v>
      </c>
      <c r="U22" s="38">
        <f t="shared" si="8"/>
        <v>7180.51</v>
      </c>
      <c r="V22" s="38">
        <f t="shared" si="8"/>
        <v>25928.490000000005</v>
      </c>
      <c r="W22" s="38">
        <f t="shared" si="8"/>
        <v>36484.999999999993</v>
      </c>
      <c r="X22" s="38">
        <f t="shared" si="8"/>
        <v>3628.5800000000004</v>
      </c>
      <c r="Y22" s="38">
        <f t="shared" si="8"/>
        <v>12800.05</v>
      </c>
      <c r="Z22" s="38">
        <f t="shared" si="8"/>
        <v>1248.79</v>
      </c>
      <c r="AA22" s="38">
        <f>SUM(AA12:AA21)</f>
        <v>17677.420000000002</v>
      </c>
    </row>
    <row r="23" spans="1:27" ht="18.75" x14ac:dyDescent="0.3">
      <c r="A23" s="1"/>
      <c r="B23" s="23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9"/>
      <c r="X23" s="1"/>
      <c r="Y23" s="1"/>
      <c r="Z23" s="1"/>
      <c r="AA23" s="1"/>
    </row>
    <row r="24" spans="1:27" ht="18.75" x14ac:dyDescent="0.3">
      <c r="A24" s="1"/>
      <c r="B24" s="23" t="s">
        <v>67</v>
      </c>
      <c r="C24" s="36" t="s">
        <v>68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9"/>
      <c r="X24" s="1"/>
      <c r="Y24" s="1"/>
      <c r="Z24" s="1"/>
      <c r="AA24" s="1"/>
    </row>
    <row r="25" spans="1:27" ht="21" x14ac:dyDescent="0.35">
      <c r="A25" s="1"/>
      <c r="B25" s="1" t="s">
        <v>69</v>
      </c>
      <c r="C25" s="2" t="s">
        <v>70</v>
      </c>
      <c r="D25" t="s">
        <v>71</v>
      </c>
      <c r="E25" s="3">
        <v>7782.06</v>
      </c>
      <c r="F25" s="27">
        <v>15</v>
      </c>
      <c r="G25" s="3"/>
      <c r="H25" s="3"/>
      <c r="I25" s="3"/>
      <c r="J25" s="3"/>
      <c r="K25" s="3"/>
      <c r="L25" s="3"/>
      <c r="M25" s="3"/>
      <c r="N25" s="34"/>
      <c r="O25" s="3"/>
      <c r="P25" s="3">
        <f>E25+-N25</f>
        <v>7782.06</v>
      </c>
      <c r="Q25" s="3">
        <v>0</v>
      </c>
      <c r="R25" s="3"/>
      <c r="S25" s="3">
        <v>951.13</v>
      </c>
      <c r="T25" s="3">
        <v>0.19</v>
      </c>
      <c r="U25" s="29">
        <f>ROUND(E25*0.115,2)</f>
        <v>894.94</v>
      </c>
      <c r="V25" s="3">
        <f>SUM(S25:U25)+G25</f>
        <v>1846.2600000000002</v>
      </c>
      <c r="W25" s="30">
        <f>P25-V25</f>
        <v>5935.8</v>
      </c>
      <c r="X25" s="43">
        <v>426.23</v>
      </c>
      <c r="Y25" s="3">
        <f>ROUND(+E25*17.5%,2)+ROUND(E25*3%,2)</f>
        <v>1595.32</v>
      </c>
      <c r="Z25" s="32">
        <f>ROUND(+E25*2%,2)</f>
        <v>155.63999999999999</v>
      </c>
      <c r="AA25" s="33">
        <f>SUM(X25:Z25)</f>
        <v>2177.19</v>
      </c>
    </row>
    <row r="26" spans="1:27" ht="21" x14ac:dyDescent="0.35">
      <c r="A26" s="1"/>
      <c r="B26" s="1" t="s">
        <v>72</v>
      </c>
      <c r="C26" s="2" t="s">
        <v>73</v>
      </c>
      <c r="D26" t="s">
        <v>74</v>
      </c>
      <c r="E26" s="3">
        <v>7782.06</v>
      </c>
      <c r="F26" s="27">
        <v>15</v>
      </c>
      <c r="G26" s="3"/>
      <c r="H26" s="3"/>
      <c r="I26" s="3"/>
      <c r="J26" s="3"/>
      <c r="K26" s="3"/>
      <c r="L26" s="3"/>
      <c r="M26" s="3"/>
      <c r="N26" s="40"/>
      <c r="O26" s="3"/>
      <c r="P26" s="3">
        <f>E26+-N26</f>
        <v>7782.06</v>
      </c>
      <c r="Q26" s="3">
        <v>0</v>
      </c>
      <c r="R26" s="3"/>
      <c r="S26" s="3">
        <v>951.13</v>
      </c>
      <c r="T26" s="3">
        <v>0.19</v>
      </c>
      <c r="U26" s="29">
        <f>ROUND(E26*0.115,2)</f>
        <v>894.94</v>
      </c>
      <c r="V26" s="3">
        <f>SUM(S26:U26)+G26</f>
        <v>1846.2600000000002</v>
      </c>
      <c r="W26" s="30">
        <f>P26-V26</f>
        <v>5935.8</v>
      </c>
      <c r="X26" s="43">
        <v>426.23</v>
      </c>
      <c r="Y26" s="3">
        <f>ROUND(+E26*17.5%,2)+ROUND(E26*3%,2)</f>
        <v>1595.32</v>
      </c>
      <c r="Z26" s="32">
        <f>ROUND(+E26*2%,2)</f>
        <v>155.63999999999999</v>
      </c>
      <c r="AA26" s="33">
        <f>SUM(X26:Z26)</f>
        <v>2177.19</v>
      </c>
    </row>
    <row r="27" spans="1:27" ht="21" x14ac:dyDescent="0.35">
      <c r="A27" s="1"/>
      <c r="B27" s="1" t="s">
        <v>75</v>
      </c>
      <c r="C27" s="2" t="s">
        <v>76</v>
      </c>
      <c r="D27" s="44" t="s">
        <v>77</v>
      </c>
      <c r="E27" s="3">
        <v>7782.06</v>
      </c>
      <c r="F27" s="27">
        <v>15</v>
      </c>
      <c r="G27" s="28">
        <v>3336</v>
      </c>
      <c r="H27" s="3"/>
      <c r="I27" s="3"/>
      <c r="J27" s="3"/>
      <c r="K27" s="3"/>
      <c r="L27" s="3"/>
      <c r="M27" s="3"/>
      <c r="N27" s="34"/>
      <c r="O27" s="3"/>
      <c r="P27" s="3">
        <f>E27+-N27</f>
        <v>7782.06</v>
      </c>
      <c r="Q27" s="3">
        <v>0</v>
      </c>
      <c r="R27" s="3"/>
      <c r="S27" s="3">
        <v>951.13</v>
      </c>
      <c r="T27" s="3">
        <v>-0.01</v>
      </c>
      <c r="U27" s="29">
        <f>ROUND(E27*0.115,2)</f>
        <v>894.94</v>
      </c>
      <c r="V27" s="3">
        <f>SUM(S27:U27)+G27</f>
        <v>5182.0599999999995</v>
      </c>
      <c r="W27" s="30">
        <f>P27-V27</f>
        <v>2600.0000000000009</v>
      </c>
      <c r="X27" s="43">
        <v>426.23</v>
      </c>
      <c r="Y27" s="3">
        <f>ROUND(+E27*17.5%,2)+ROUND(E27*3%,2)</f>
        <v>1595.32</v>
      </c>
      <c r="Z27" s="32">
        <f>ROUND(+E27*2%,2)</f>
        <v>155.63999999999999</v>
      </c>
      <c r="AA27" s="33">
        <f>SUM(X27:Z27)</f>
        <v>2177.19</v>
      </c>
    </row>
    <row r="28" spans="1:27" ht="21" x14ac:dyDescent="0.35">
      <c r="A28" s="1"/>
      <c r="B28" s="44" t="s">
        <v>78</v>
      </c>
      <c r="C28" s="2" t="s">
        <v>79</v>
      </c>
      <c r="D28" t="s">
        <v>74</v>
      </c>
      <c r="E28" s="3">
        <v>7782.06</v>
      </c>
      <c r="F28" s="27">
        <v>15</v>
      </c>
      <c r="G28" s="3"/>
      <c r="H28" s="34"/>
      <c r="I28" s="34"/>
      <c r="J28" s="34"/>
      <c r="K28" s="34"/>
      <c r="L28" s="34"/>
      <c r="M28" s="34"/>
      <c r="N28" s="34"/>
      <c r="O28" s="3"/>
      <c r="P28" s="3">
        <f>E28+-N28</f>
        <v>7782.06</v>
      </c>
      <c r="Q28" s="3"/>
      <c r="R28" s="3"/>
      <c r="S28" s="3">
        <v>951.13</v>
      </c>
      <c r="T28" s="3">
        <v>0.19</v>
      </c>
      <c r="U28" s="29">
        <v>894.94</v>
      </c>
      <c r="V28" s="3">
        <f>SUM(S28:U28)+G28</f>
        <v>1846.2600000000002</v>
      </c>
      <c r="W28" s="30">
        <f>P28-V28</f>
        <v>5935.8</v>
      </c>
      <c r="X28" s="43">
        <v>426.23</v>
      </c>
      <c r="Y28" s="3">
        <v>1595.32</v>
      </c>
      <c r="Z28" s="32">
        <v>155.63999999999999</v>
      </c>
      <c r="AA28" s="33">
        <f>SUM(X28:Z28)</f>
        <v>2177.19</v>
      </c>
    </row>
    <row r="29" spans="1:27" ht="18.75" x14ac:dyDescent="0.3">
      <c r="A29" s="1"/>
      <c r="B29" s="23" t="s">
        <v>35</v>
      </c>
      <c r="C29" s="36"/>
      <c r="D29" s="37"/>
      <c r="E29" s="38">
        <f>SUM(E25:E28)</f>
        <v>31128.240000000002</v>
      </c>
      <c r="F29" s="38"/>
      <c r="G29" s="38">
        <f>+G28+G27+G25+G26</f>
        <v>3336</v>
      </c>
      <c r="H29" s="38"/>
      <c r="I29" s="38"/>
      <c r="J29" s="38"/>
      <c r="K29" s="38"/>
      <c r="L29" s="38"/>
      <c r="M29" s="38"/>
      <c r="N29" s="38">
        <f>SUM(N25:N28)</f>
        <v>0</v>
      </c>
      <c r="O29" s="38">
        <f>SUM(O25:O28)</f>
        <v>0</v>
      </c>
      <c r="P29" s="38">
        <f>SUM(P25:P28)</f>
        <v>31128.240000000002</v>
      </c>
      <c r="Q29" s="38">
        <f>SUM(Q25:Q27)</f>
        <v>0</v>
      </c>
      <c r="R29" s="38">
        <f>SUM(R25:R27)</f>
        <v>0</v>
      </c>
      <c r="S29" s="38">
        <f>SUM(S25:S28)</f>
        <v>3804.52</v>
      </c>
      <c r="T29" s="38">
        <f>SUM(T25:T28)</f>
        <v>0.56000000000000005</v>
      </c>
      <c r="U29" s="38">
        <f>SUM(U25:U28)</f>
        <v>3579.76</v>
      </c>
      <c r="V29" s="38">
        <f t="shared" ref="V29:AA29" si="9">SUM(V25:V28)</f>
        <v>10720.84</v>
      </c>
      <c r="W29" s="38">
        <f t="shared" si="9"/>
        <v>20407.400000000001</v>
      </c>
      <c r="X29" s="38">
        <f t="shared" si="9"/>
        <v>1704.92</v>
      </c>
      <c r="Y29" s="38">
        <f t="shared" si="9"/>
        <v>6381.28</v>
      </c>
      <c r="Z29" s="38">
        <f t="shared" si="9"/>
        <v>622.55999999999995</v>
      </c>
      <c r="AA29" s="38">
        <f t="shared" si="9"/>
        <v>8708.76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9"/>
      <c r="X30" s="1"/>
      <c r="Y30" s="1"/>
      <c r="Z30" s="1"/>
      <c r="AA30" s="1"/>
    </row>
    <row r="31" spans="1:27" ht="18.75" x14ac:dyDescent="0.3">
      <c r="A31" s="1"/>
      <c r="B31" s="23" t="s">
        <v>80</v>
      </c>
      <c r="C31" s="36" t="s">
        <v>81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9"/>
      <c r="X31" s="1"/>
      <c r="Y31" s="1"/>
      <c r="Z31" s="1"/>
      <c r="AA31" s="1"/>
    </row>
    <row r="32" spans="1:27" ht="21" x14ac:dyDescent="0.35">
      <c r="A32" s="1"/>
      <c r="B32" s="1" t="s">
        <v>82</v>
      </c>
      <c r="C32" s="2"/>
      <c r="D32" t="s">
        <v>83</v>
      </c>
      <c r="E32" s="3"/>
      <c r="F32" s="27"/>
      <c r="G32" s="3"/>
      <c r="H32" s="3"/>
      <c r="I32" s="3"/>
      <c r="J32" s="3"/>
      <c r="K32" s="3"/>
      <c r="L32" s="3"/>
      <c r="M32" s="3"/>
      <c r="N32" s="34"/>
      <c r="O32" s="3"/>
      <c r="P32" s="3"/>
      <c r="Q32" s="3"/>
      <c r="R32" s="3"/>
      <c r="S32" s="3"/>
      <c r="T32" s="3"/>
      <c r="U32" s="45"/>
      <c r="V32" s="3"/>
      <c r="W32" s="46"/>
      <c r="X32" s="43"/>
      <c r="Y32" s="43"/>
      <c r="Z32" s="32"/>
      <c r="AA32" s="33"/>
    </row>
    <row r="33" spans="1:27" ht="21" x14ac:dyDescent="0.35">
      <c r="A33" s="1"/>
      <c r="B33" t="s">
        <v>82</v>
      </c>
      <c r="C33" s="2" t="s">
        <v>84</v>
      </c>
      <c r="D33" t="s">
        <v>85</v>
      </c>
      <c r="E33" s="3">
        <v>7782.06</v>
      </c>
      <c r="F33" s="27">
        <v>15</v>
      </c>
      <c r="G33" s="3"/>
      <c r="H33" s="3"/>
      <c r="I33" s="3"/>
      <c r="J33" s="3"/>
      <c r="K33" s="3"/>
      <c r="L33" s="3"/>
      <c r="M33" s="3"/>
      <c r="N33" s="34">
        <v>7.41</v>
      </c>
      <c r="O33" s="3"/>
      <c r="P33" s="3">
        <f t="shared" ref="P33:P49" si="10">E33+-N33</f>
        <v>7774.6500000000005</v>
      </c>
      <c r="Q33" s="3"/>
      <c r="R33" s="3"/>
      <c r="S33" s="3">
        <v>951.13</v>
      </c>
      <c r="T33" s="3">
        <v>0.18</v>
      </c>
      <c r="U33" s="45">
        <f t="shared" ref="U33:U49" si="11">ROUND(E33*0.115,2)</f>
        <v>894.94</v>
      </c>
      <c r="V33" s="3">
        <f t="shared" ref="V33:V39" si="12">SUM(S33:U33)+G33</f>
        <v>1846.25</v>
      </c>
      <c r="W33" s="30">
        <f t="shared" ref="W33:W49" si="13">P33-V33</f>
        <v>5928.4000000000005</v>
      </c>
      <c r="X33" s="43">
        <v>426.23</v>
      </c>
      <c r="Y33" s="3">
        <f t="shared" ref="Y33:Y49" si="14">ROUND(+E33*17.5%,2)+ROUND(E33*3%,2)</f>
        <v>1595.32</v>
      </c>
      <c r="Z33" s="32">
        <f t="shared" ref="Z33:Z49" si="15">ROUND(+E33*2%,2)</f>
        <v>155.63999999999999</v>
      </c>
      <c r="AA33" s="33">
        <f>SUM(X33:Z33)</f>
        <v>2177.19</v>
      </c>
    </row>
    <row r="34" spans="1:27" ht="21" x14ac:dyDescent="0.35">
      <c r="A34" s="1"/>
      <c r="B34" s="44" t="s">
        <v>86</v>
      </c>
      <c r="C34" s="2" t="s">
        <v>87</v>
      </c>
      <c r="D34" t="s">
        <v>85</v>
      </c>
      <c r="E34" s="3">
        <f>7782.06/15*14</f>
        <v>7263.2559999999994</v>
      </c>
      <c r="F34" s="27">
        <v>14</v>
      </c>
      <c r="G34" s="47"/>
      <c r="H34" s="3"/>
      <c r="I34" s="3"/>
      <c r="J34" s="3"/>
      <c r="K34" s="3"/>
      <c r="L34" s="3"/>
      <c r="M34" s="3"/>
      <c r="N34" s="34"/>
      <c r="O34" s="3"/>
      <c r="P34" s="3">
        <f t="shared" si="10"/>
        <v>7263.2559999999994</v>
      </c>
      <c r="Q34" s="3"/>
      <c r="R34" s="3"/>
      <c r="S34" s="3">
        <v>840.32</v>
      </c>
      <c r="T34" s="3">
        <v>0.2</v>
      </c>
      <c r="U34" s="45">
        <v>894.94</v>
      </c>
      <c r="V34" s="3">
        <f t="shared" si="12"/>
        <v>1735.46</v>
      </c>
      <c r="W34" s="30">
        <f t="shared" si="13"/>
        <v>5527.7959999999994</v>
      </c>
      <c r="X34" s="43">
        <v>426.23</v>
      </c>
      <c r="Y34" s="3">
        <v>1595.32</v>
      </c>
      <c r="Z34" s="32">
        <v>155.63999999999999</v>
      </c>
      <c r="AA34" s="33">
        <f t="shared" ref="AA34:AA49" si="16">SUM(X34:Z34)</f>
        <v>2177.19</v>
      </c>
    </row>
    <row r="35" spans="1:27" ht="21" x14ac:dyDescent="0.35">
      <c r="A35" s="1"/>
      <c r="B35" s="1" t="s">
        <v>88</v>
      </c>
      <c r="C35" s="2" t="s">
        <v>89</v>
      </c>
      <c r="D35" s="1" t="s">
        <v>90</v>
      </c>
      <c r="E35" s="3">
        <v>7989.28</v>
      </c>
      <c r="F35" s="27">
        <v>15</v>
      </c>
      <c r="G35" s="28">
        <v>1332</v>
      </c>
      <c r="H35" s="3"/>
      <c r="I35" s="3"/>
      <c r="J35" s="3"/>
      <c r="K35" s="3"/>
      <c r="L35" s="3"/>
      <c r="M35" s="3"/>
      <c r="N35" s="34"/>
      <c r="O35" s="3"/>
      <c r="P35" s="3">
        <f t="shared" si="10"/>
        <v>7989.28</v>
      </c>
      <c r="Q35" s="3">
        <v>0</v>
      </c>
      <c r="R35" s="3"/>
      <c r="S35" s="3">
        <v>995.41</v>
      </c>
      <c r="T35" s="3">
        <v>-0.1</v>
      </c>
      <c r="U35" s="45">
        <f t="shared" si="11"/>
        <v>918.77</v>
      </c>
      <c r="V35" s="3">
        <f t="shared" si="12"/>
        <v>3246.08</v>
      </c>
      <c r="W35" s="30">
        <f t="shared" si="13"/>
        <v>4743.2</v>
      </c>
      <c r="X35" s="43">
        <v>431.89</v>
      </c>
      <c r="Y35" s="3">
        <f t="shared" si="14"/>
        <v>1637.8</v>
      </c>
      <c r="Z35" s="32">
        <f t="shared" si="15"/>
        <v>159.79</v>
      </c>
      <c r="AA35" s="33">
        <f t="shared" si="16"/>
        <v>2229.48</v>
      </c>
    </row>
    <row r="36" spans="1:27" ht="21" x14ac:dyDescent="0.35">
      <c r="A36" s="1"/>
      <c r="B36" s="1" t="s">
        <v>91</v>
      </c>
      <c r="C36" s="2" t="s">
        <v>92</v>
      </c>
      <c r="D36" s="1" t="s">
        <v>93</v>
      </c>
      <c r="E36" s="3">
        <v>7782.06</v>
      </c>
      <c r="F36" s="27">
        <v>15</v>
      </c>
      <c r="G36" s="48"/>
      <c r="H36" s="3"/>
      <c r="I36" s="28">
        <v>2994.04</v>
      </c>
      <c r="J36" s="3"/>
      <c r="K36" s="3"/>
      <c r="L36" s="3"/>
      <c r="M36" s="3"/>
      <c r="N36" s="34"/>
      <c r="O36" s="3"/>
      <c r="P36" s="3">
        <f t="shared" si="10"/>
        <v>7782.06</v>
      </c>
      <c r="Q36" s="3">
        <v>0</v>
      </c>
      <c r="R36" s="3"/>
      <c r="S36" s="3">
        <v>951.13</v>
      </c>
      <c r="T36" s="3">
        <v>-0.05</v>
      </c>
      <c r="U36" s="45">
        <f t="shared" si="11"/>
        <v>894.94</v>
      </c>
      <c r="V36" s="3">
        <f>SUM(S36:U36)+G36+I36</f>
        <v>4840.0599999999995</v>
      </c>
      <c r="W36" s="30">
        <f t="shared" si="13"/>
        <v>2942.0000000000009</v>
      </c>
      <c r="X36" s="43">
        <v>426.23</v>
      </c>
      <c r="Y36" s="3">
        <f t="shared" si="14"/>
        <v>1595.32</v>
      </c>
      <c r="Z36" s="32">
        <f t="shared" si="15"/>
        <v>155.63999999999999</v>
      </c>
      <c r="AA36" s="33">
        <f t="shared" si="16"/>
        <v>2177.19</v>
      </c>
    </row>
    <row r="37" spans="1:27" ht="21" x14ac:dyDescent="0.35">
      <c r="A37" s="1"/>
      <c r="B37" s="1" t="s">
        <v>94</v>
      </c>
      <c r="C37" s="2" t="s">
        <v>95</v>
      </c>
      <c r="D37" s="1" t="s">
        <v>96</v>
      </c>
      <c r="E37" s="3">
        <v>7782.06</v>
      </c>
      <c r="F37" s="27">
        <v>15</v>
      </c>
      <c r="G37" s="28">
        <v>2143</v>
      </c>
      <c r="H37" s="3"/>
      <c r="I37" s="3"/>
      <c r="J37" s="3"/>
      <c r="K37" s="3"/>
      <c r="L37" s="3"/>
      <c r="M37" s="3"/>
      <c r="N37" s="40">
        <v>2.4700000000000002</v>
      </c>
      <c r="O37" s="3"/>
      <c r="P37" s="3">
        <f t="shared" si="10"/>
        <v>7779.59</v>
      </c>
      <c r="Q37" s="3">
        <v>0</v>
      </c>
      <c r="R37" s="3"/>
      <c r="S37" s="3">
        <v>951.13</v>
      </c>
      <c r="T37" s="3">
        <v>-0.08</v>
      </c>
      <c r="U37" s="45">
        <f t="shared" si="11"/>
        <v>894.94</v>
      </c>
      <c r="V37" s="3">
        <f t="shared" si="12"/>
        <v>3988.99</v>
      </c>
      <c r="W37" s="30">
        <f t="shared" si="13"/>
        <v>3790.6000000000004</v>
      </c>
      <c r="X37" s="43">
        <v>426.23</v>
      </c>
      <c r="Y37" s="3">
        <f t="shared" si="14"/>
        <v>1595.32</v>
      </c>
      <c r="Z37" s="32">
        <f t="shared" si="15"/>
        <v>155.63999999999999</v>
      </c>
      <c r="AA37" s="33">
        <f t="shared" si="16"/>
        <v>2177.19</v>
      </c>
    </row>
    <row r="38" spans="1:27" ht="21" x14ac:dyDescent="0.35">
      <c r="A38" s="1"/>
      <c r="B38" s="1" t="s">
        <v>97</v>
      </c>
      <c r="C38" s="2" t="s">
        <v>60</v>
      </c>
      <c r="D38" s="1" t="s">
        <v>96</v>
      </c>
      <c r="E38" s="3"/>
      <c r="F38" s="27"/>
      <c r="G38" s="47"/>
      <c r="H38" s="3"/>
      <c r="I38" s="3"/>
      <c r="J38" s="3"/>
      <c r="K38" s="3"/>
      <c r="L38" s="3"/>
      <c r="M38" s="3"/>
      <c r="N38" s="34"/>
      <c r="O38" s="3"/>
      <c r="P38" s="3">
        <f t="shared" si="10"/>
        <v>0</v>
      </c>
      <c r="Q38" s="3">
        <v>0</v>
      </c>
      <c r="R38" s="3"/>
      <c r="S38" s="3"/>
      <c r="T38" s="3"/>
      <c r="U38" s="45">
        <f t="shared" si="11"/>
        <v>0</v>
      </c>
      <c r="V38" s="3">
        <f t="shared" si="12"/>
        <v>0</v>
      </c>
      <c r="W38" s="30">
        <f t="shared" si="13"/>
        <v>0</v>
      </c>
      <c r="X38" s="43"/>
      <c r="Y38" s="3">
        <f t="shared" si="14"/>
        <v>0</v>
      </c>
      <c r="Z38" s="32">
        <f t="shared" si="15"/>
        <v>0</v>
      </c>
      <c r="AA38" s="33">
        <f t="shared" si="16"/>
        <v>0</v>
      </c>
    </row>
    <row r="39" spans="1:27" ht="21" x14ac:dyDescent="0.35">
      <c r="A39" s="1"/>
      <c r="B39" s="1" t="s">
        <v>98</v>
      </c>
      <c r="C39" s="2" t="s">
        <v>99</v>
      </c>
      <c r="D39" s="1" t="s">
        <v>96</v>
      </c>
      <c r="E39" s="3">
        <v>7513.82</v>
      </c>
      <c r="F39" s="27">
        <v>15</v>
      </c>
      <c r="G39" s="3"/>
      <c r="H39" s="3"/>
      <c r="I39" s="3"/>
      <c r="J39" s="3"/>
      <c r="K39" s="3"/>
      <c r="L39" s="3"/>
      <c r="M39" s="3"/>
      <c r="N39" s="40"/>
      <c r="O39" s="3"/>
      <c r="P39" s="3">
        <f t="shared" si="10"/>
        <v>7513.82</v>
      </c>
      <c r="Q39" s="3">
        <v>0</v>
      </c>
      <c r="R39" s="3"/>
      <c r="S39" s="3">
        <v>893.85</v>
      </c>
      <c r="T39" s="3">
        <v>0.08</v>
      </c>
      <c r="U39" s="45">
        <f t="shared" si="11"/>
        <v>864.09</v>
      </c>
      <c r="V39" s="3">
        <f t="shared" si="12"/>
        <v>1758.02</v>
      </c>
      <c r="W39" s="30">
        <f t="shared" si="13"/>
        <v>5755.7999999999993</v>
      </c>
      <c r="X39" s="43">
        <v>418.9</v>
      </c>
      <c r="Y39" s="3">
        <f t="shared" si="14"/>
        <v>1540.3300000000002</v>
      </c>
      <c r="Z39" s="32">
        <f t="shared" si="15"/>
        <v>150.28</v>
      </c>
      <c r="AA39" s="33">
        <f t="shared" si="16"/>
        <v>2109.5100000000002</v>
      </c>
    </row>
    <row r="40" spans="1:27" ht="21" x14ac:dyDescent="0.35">
      <c r="A40" s="1"/>
      <c r="B40" t="s">
        <v>100</v>
      </c>
      <c r="C40" s="2" t="s">
        <v>101</v>
      </c>
      <c r="D40" t="s">
        <v>102</v>
      </c>
      <c r="E40" s="3">
        <v>7782.06</v>
      </c>
      <c r="F40" s="27">
        <v>15</v>
      </c>
      <c r="G40" s="3"/>
      <c r="H40" s="3"/>
      <c r="I40" s="3"/>
      <c r="J40" s="28">
        <v>2257.0300000000002</v>
      </c>
      <c r="K40" s="28">
        <v>86.18</v>
      </c>
      <c r="L40" s="28">
        <v>1375.93</v>
      </c>
      <c r="M40" s="28">
        <v>37.35</v>
      </c>
      <c r="N40" s="40">
        <v>12.35</v>
      </c>
      <c r="O40" s="3"/>
      <c r="P40" s="3">
        <f t="shared" si="10"/>
        <v>7769.71</v>
      </c>
      <c r="Q40" s="3">
        <v>0</v>
      </c>
      <c r="R40" s="3"/>
      <c r="S40" s="3">
        <v>951.13</v>
      </c>
      <c r="T40" s="3">
        <v>0.15</v>
      </c>
      <c r="U40" s="45">
        <f t="shared" si="11"/>
        <v>894.94</v>
      </c>
      <c r="V40" s="3">
        <f>SUM(S40:U40)+G40+J40+K40+L40+M40</f>
        <v>5602.7100000000009</v>
      </c>
      <c r="W40" s="30">
        <f t="shared" si="13"/>
        <v>2166.9999999999991</v>
      </c>
      <c r="X40" s="43">
        <v>426.23</v>
      </c>
      <c r="Y40" s="3">
        <f t="shared" si="14"/>
        <v>1595.32</v>
      </c>
      <c r="Z40" s="32">
        <f t="shared" si="15"/>
        <v>155.63999999999999</v>
      </c>
      <c r="AA40" s="33">
        <f t="shared" si="16"/>
        <v>2177.19</v>
      </c>
    </row>
    <row r="41" spans="1:27" ht="21" x14ac:dyDescent="0.35">
      <c r="A41" s="1"/>
      <c r="B41" s="1" t="s">
        <v>103</v>
      </c>
      <c r="C41" s="2" t="s">
        <v>104</v>
      </c>
      <c r="D41" s="1" t="s">
        <v>102</v>
      </c>
      <c r="E41" s="3">
        <v>7782.06</v>
      </c>
      <c r="F41" s="27">
        <v>15</v>
      </c>
      <c r="G41" s="42"/>
      <c r="H41" s="3"/>
      <c r="I41" s="3"/>
      <c r="J41" s="28">
        <v>2254.1999999999998</v>
      </c>
      <c r="K41" s="28">
        <v>112.95</v>
      </c>
      <c r="L41" s="42"/>
      <c r="M41" s="42"/>
      <c r="N41" s="40">
        <v>12.35</v>
      </c>
      <c r="O41" s="3"/>
      <c r="P41" s="3">
        <f t="shared" si="10"/>
        <v>7769.71</v>
      </c>
      <c r="Q41" s="3">
        <v>0</v>
      </c>
      <c r="R41" s="3"/>
      <c r="S41" s="3">
        <v>951.13</v>
      </c>
      <c r="T41" s="3">
        <v>-0.11</v>
      </c>
      <c r="U41" s="45">
        <f t="shared" si="11"/>
        <v>894.94</v>
      </c>
      <c r="V41" s="3">
        <f>SUM(S41:U41)+G41+J41+K41</f>
        <v>4213.1099999999997</v>
      </c>
      <c r="W41" s="30">
        <f t="shared" si="13"/>
        <v>3556.6000000000004</v>
      </c>
      <c r="X41" s="43">
        <v>426.23</v>
      </c>
      <c r="Y41" s="3">
        <f t="shared" si="14"/>
        <v>1595.32</v>
      </c>
      <c r="Z41" s="32">
        <f t="shared" si="15"/>
        <v>155.63999999999999</v>
      </c>
      <c r="AA41" s="33">
        <f t="shared" si="16"/>
        <v>2177.19</v>
      </c>
    </row>
    <row r="42" spans="1:27" ht="21" x14ac:dyDescent="0.35">
      <c r="A42" s="1"/>
      <c r="B42" s="1" t="s">
        <v>105</v>
      </c>
      <c r="C42" s="2" t="s">
        <v>106</v>
      </c>
      <c r="D42" s="1" t="s">
        <v>107</v>
      </c>
      <c r="E42" s="3">
        <v>7513.82</v>
      </c>
      <c r="F42" s="27">
        <v>15</v>
      </c>
      <c r="G42" s="3"/>
      <c r="H42" s="3"/>
      <c r="I42" s="3"/>
      <c r="J42" s="3"/>
      <c r="K42" s="3"/>
      <c r="L42" s="3"/>
      <c r="M42" s="3"/>
      <c r="N42" s="34">
        <v>51.28</v>
      </c>
      <c r="O42" s="3"/>
      <c r="P42" s="3">
        <f t="shared" si="10"/>
        <v>7462.54</v>
      </c>
      <c r="Q42" s="3">
        <v>0</v>
      </c>
      <c r="R42" s="3"/>
      <c r="S42" s="3">
        <v>893.85</v>
      </c>
      <c r="T42" s="3"/>
      <c r="U42" s="45">
        <f t="shared" si="11"/>
        <v>864.09</v>
      </c>
      <c r="V42" s="3">
        <f>SUM(S42:U42)+G42</f>
        <v>1757.94</v>
      </c>
      <c r="W42" s="30">
        <f t="shared" si="13"/>
        <v>5704.6</v>
      </c>
      <c r="X42" s="43">
        <v>418.9</v>
      </c>
      <c r="Y42" s="3">
        <f t="shared" si="14"/>
        <v>1540.3300000000002</v>
      </c>
      <c r="Z42" s="32">
        <f t="shared" si="15"/>
        <v>150.28</v>
      </c>
      <c r="AA42" s="33">
        <f t="shared" si="16"/>
        <v>2109.5100000000002</v>
      </c>
    </row>
    <row r="43" spans="1:27" ht="21" x14ac:dyDescent="0.35">
      <c r="A43" s="1"/>
      <c r="B43" s="1" t="s">
        <v>108</v>
      </c>
      <c r="C43" s="2" t="s">
        <v>109</v>
      </c>
      <c r="D43" s="1" t="s">
        <v>107</v>
      </c>
      <c r="E43" s="3">
        <v>7782.06</v>
      </c>
      <c r="F43" s="27">
        <v>15</v>
      </c>
      <c r="G43" s="28">
        <v>1253</v>
      </c>
      <c r="H43" s="3"/>
      <c r="I43" s="3"/>
      <c r="J43" s="3"/>
      <c r="K43" s="3"/>
      <c r="L43" s="3"/>
      <c r="M43" s="3"/>
      <c r="N43" s="34">
        <v>8.65</v>
      </c>
      <c r="O43" s="3"/>
      <c r="P43" s="3">
        <f t="shared" si="10"/>
        <v>7773.4100000000008</v>
      </c>
      <c r="Q43" s="3">
        <v>0</v>
      </c>
      <c r="R43" s="3"/>
      <c r="S43" s="3">
        <v>951.13</v>
      </c>
      <c r="T43" s="3">
        <v>0.14000000000000001</v>
      </c>
      <c r="U43" s="45">
        <f t="shared" si="11"/>
        <v>894.94</v>
      </c>
      <c r="V43" s="3">
        <f>SUM(S43:U43)+G43</f>
        <v>3099.21</v>
      </c>
      <c r="W43" s="30">
        <f t="shared" si="13"/>
        <v>4674.2000000000007</v>
      </c>
      <c r="X43" s="43">
        <v>426.23</v>
      </c>
      <c r="Y43" s="3">
        <f t="shared" si="14"/>
        <v>1595.32</v>
      </c>
      <c r="Z43" s="32">
        <f t="shared" si="15"/>
        <v>155.63999999999999</v>
      </c>
      <c r="AA43" s="33">
        <f t="shared" si="16"/>
        <v>2177.19</v>
      </c>
    </row>
    <row r="44" spans="1:27" ht="21" x14ac:dyDescent="0.35">
      <c r="A44" s="1"/>
      <c r="B44" t="s">
        <v>110</v>
      </c>
      <c r="C44" s="2" t="s">
        <v>111</v>
      </c>
      <c r="D44" t="s">
        <v>112</v>
      </c>
      <c r="E44" s="3">
        <v>7782.06</v>
      </c>
      <c r="F44" s="27">
        <v>15</v>
      </c>
      <c r="G44" s="28">
        <v>1478</v>
      </c>
      <c r="H44" s="3"/>
      <c r="I44" s="3"/>
      <c r="J44" s="3"/>
      <c r="K44" s="3"/>
      <c r="L44" s="3"/>
      <c r="M44" s="3"/>
      <c r="N44" s="34"/>
      <c r="O44" s="3"/>
      <c r="P44" s="3">
        <f t="shared" si="10"/>
        <v>7782.06</v>
      </c>
      <c r="Q44" s="3">
        <v>0</v>
      </c>
      <c r="R44" s="3"/>
      <c r="S44" s="3">
        <v>951.13</v>
      </c>
      <c r="T44" s="3">
        <v>0.19</v>
      </c>
      <c r="U44" s="45">
        <f t="shared" si="11"/>
        <v>894.94</v>
      </c>
      <c r="V44" s="3">
        <f>SUM(S44:U44)+G44</f>
        <v>3324.26</v>
      </c>
      <c r="W44" s="30">
        <f t="shared" si="13"/>
        <v>4457.8</v>
      </c>
      <c r="X44" s="43">
        <v>426.23</v>
      </c>
      <c r="Y44" s="3">
        <f t="shared" si="14"/>
        <v>1595.32</v>
      </c>
      <c r="Z44" s="32">
        <f t="shared" si="15"/>
        <v>155.63999999999999</v>
      </c>
      <c r="AA44" s="33">
        <f t="shared" si="16"/>
        <v>2177.19</v>
      </c>
    </row>
    <row r="45" spans="1:27" ht="21" x14ac:dyDescent="0.35">
      <c r="A45" s="1"/>
      <c r="B45" t="s">
        <v>113</v>
      </c>
      <c r="C45" s="2" t="s">
        <v>114</v>
      </c>
      <c r="D45" t="s">
        <v>112</v>
      </c>
      <c r="E45" s="3">
        <v>7782.06</v>
      </c>
      <c r="F45" s="27">
        <v>15</v>
      </c>
      <c r="G45" s="28">
        <v>944</v>
      </c>
      <c r="H45" s="3"/>
      <c r="I45" s="3"/>
      <c r="J45" s="3"/>
      <c r="K45" s="3"/>
      <c r="L45" s="3"/>
      <c r="M45" s="3"/>
      <c r="N45" s="34"/>
      <c r="O45" s="3"/>
      <c r="P45" s="3">
        <f t="shared" si="10"/>
        <v>7782.06</v>
      </c>
      <c r="Q45" s="3">
        <v>0</v>
      </c>
      <c r="R45" s="3"/>
      <c r="S45" s="3">
        <v>951.13</v>
      </c>
      <c r="T45" s="3">
        <v>0.19</v>
      </c>
      <c r="U45" s="45">
        <f t="shared" si="11"/>
        <v>894.94</v>
      </c>
      <c r="V45" s="3">
        <f>SUM(S45:U45)+G45</f>
        <v>2790.26</v>
      </c>
      <c r="W45" s="30">
        <f t="shared" si="13"/>
        <v>4991.8</v>
      </c>
      <c r="X45" s="43">
        <v>426.23</v>
      </c>
      <c r="Y45" s="3">
        <f t="shared" si="14"/>
        <v>1595.32</v>
      </c>
      <c r="Z45" s="32">
        <f t="shared" si="15"/>
        <v>155.63999999999999</v>
      </c>
      <c r="AA45" s="33">
        <f t="shared" si="16"/>
        <v>2177.19</v>
      </c>
    </row>
    <row r="46" spans="1:27" ht="21" x14ac:dyDescent="0.35">
      <c r="A46" s="1"/>
      <c r="B46" t="s">
        <v>115</v>
      </c>
      <c r="C46" s="2" t="s">
        <v>116</v>
      </c>
      <c r="D46" t="s">
        <v>112</v>
      </c>
      <c r="E46" s="3">
        <v>7782.06</v>
      </c>
      <c r="F46" s="27">
        <v>15</v>
      </c>
      <c r="G46" s="3"/>
      <c r="H46" s="3"/>
      <c r="I46" s="3"/>
      <c r="J46" s="3"/>
      <c r="K46" s="3"/>
      <c r="L46" s="3"/>
      <c r="M46" s="3"/>
      <c r="N46" s="34"/>
      <c r="O46" s="3"/>
      <c r="P46" s="3">
        <f t="shared" si="10"/>
        <v>7782.06</v>
      </c>
      <c r="Q46" s="3">
        <v>0</v>
      </c>
      <c r="R46" s="3"/>
      <c r="S46" s="3">
        <v>951.13</v>
      </c>
      <c r="T46" s="3">
        <v>0.19</v>
      </c>
      <c r="U46" s="45">
        <f t="shared" si="11"/>
        <v>894.94</v>
      </c>
      <c r="V46" s="3">
        <f>SUM(S46:U46)+G46</f>
        <v>1846.2600000000002</v>
      </c>
      <c r="W46" s="30">
        <f t="shared" si="13"/>
        <v>5935.8</v>
      </c>
      <c r="X46" s="43">
        <v>426.23</v>
      </c>
      <c r="Y46" s="3">
        <f t="shared" si="14"/>
        <v>1595.32</v>
      </c>
      <c r="Z46" s="32">
        <f t="shared" si="15"/>
        <v>155.63999999999999</v>
      </c>
      <c r="AA46" s="33">
        <f t="shared" si="16"/>
        <v>2177.19</v>
      </c>
    </row>
    <row r="47" spans="1:27" ht="21" x14ac:dyDescent="0.35">
      <c r="A47" s="1"/>
      <c r="B47" t="s">
        <v>117</v>
      </c>
      <c r="C47" s="2" t="s">
        <v>118</v>
      </c>
      <c r="D47" t="s">
        <v>112</v>
      </c>
      <c r="E47" s="3">
        <v>7782.06</v>
      </c>
      <c r="F47" s="27">
        <v>15</v>
      </c>
      <c r="G47" s="3"/>
      <c r="H47" s="3"/>
      <c r="I47" s="28">
        <v>2600.7800000000002</v>
      </c>
      <c r="J47" s="3"/>
      <c r="K47" s="3"/>
      <c r="L47" s="3"/>
      <c r="M47" s="3"/>
      <c r="N47" s="34"/>
      <c r="O47" s="3"/>
      <c r="P47" s="3">
        <f t="shared" si="10"/>
        <v>7782.06</v>
      </c>
      <c r="Q47" s="3">
        <v>0</v>
      </c>
      <c r="R47" s="3"/>
      <c r="S47" s="3">
        <v>951.13</v>
      </c>
      <c r="T47" s="3">
        <v>0.01</v>
      </c>
      <c r="U47" s="45">
        <f t="shared" si="11"/>
        <v>894.94</v>
      </c>
      <c r="V47" s="3">
        <f>SUM(S47:U47)+G47+I47</f>
        <v>4446.8600000000006</v>
      </c>
      <c r="W47" s="49">
        <f t="shared" si="13"/>
        <v>3335.2</v>
      </c>
      <c r="X47" s="43">
        <v>426.23</v>
      </c>
      <c r="Y47" s="3">
        <f t="shared" si="14"/>
        <v>1595.32</v>
      </c>
      <c r="Z47" s="32">
        <f t="shared" si="15"/>
        <v>155.63999999999999</v>
      </c>
      <c r="AA47" s="33">
        <f t="shared" si="16"/>
        <v>2177.19</v>
      </c>
    </row>
    <row r="48" spans="1:27" ht="21" x14ac:dyDescent="0.35">
      <c r="A48" s="1"/>
      <c r="B48" t="s">
        <v>119</v>
      </c>
      <c r="C48" s="2" t="s">
        <v>60</v>
      </c>
      <c r="D48" t="s">
        <v>112</v>
      </c>
      <c r="E48" s="3"/>
      <c r="F48" s="27"/>
      <c r="G48" s="3"/>
      <c r="H48" s="3"/>
      <c r="I48" s="3"/>
      <c r="J48" s="3"/>
      <c r="K48" s="3"/>
      <c r="L48" s="3"/>
      <c r="M48" s="3"/>
      <c r="N48" s="40"/>
      <c r="O48" s="3"/>
      <c r="P48" s="3">
        <f t="shared" si="10"/>
        <v>0</v>
      </c>
      <c r="Q48" s="3">
        <v>0</v>
      </c>
      <c r="R48" s="3"/>
      <c r="S48" s="3"/>
      <c r="T48" s="3"/>
      <c r="U48" s="45">
        <f t="shared" si="11"/>
        <v>0</v>
      </c>
      <c r="V48" s="3">
        <f>SUM(S48:U48)+G48</f>
        <v>0</v>
      </c>
      <c r="W48" s="30">
        <f t="shared" si="13"/>
        <v>0</v>
      </c>
      <c r="X48" s="43"/>
      <c r="Y48" s="3">
        <f t="shared" si="14"/>
        <v>0</v>
      </c>
      <c r="Z48" s="32">
        <f t="shared" si="15"/>
        <v>0</v>
      </c>
      <c r="AA48" s="33">
        <f t="shared" si="16"/>
        <v>0</v>
      </c>
    </row>
    <row r="49" spans="1:27" ht="21" x14ac:dyDescent="0.35">
      <c r="A49" s="1"/>
      <c r="B49" t="s">
        <v>120</v>
      </c>
      <c r="C49" s="2" t="s">
        <v>121</v>
      </c>
      <c r="D49" t="s">
        <v>122</v>
      </c>
      <c r="E49" s="3">
        <v>4844.53</v>
      </c>
      <c r="F49" s="27">
        <v>15</v>
      </c>
      <c r="G49" s="3"/>
      <c r="H49" s="3"/>
      <c r="I49" s="3"/>
      <c r="J49" s="3"/>
      <c r="K49" s="3"/>
      <c r="L49" s="3"/>
      <c r="M49" s="3"/>
      <c r="N49" s="34">
        <v>5.38</v>
      </c>
      <c r="O49" s="3"/>
      <c r="P49" s="3">
        <f t="shared" si="10"/>
        <v>4839.1499999999996</v>
      </c>
      <c r="Q49" s="3"/>
      <c r="R49" s="3"/>
      <c r="S49" s="3">
        <v>397.02</v>
      </c>
      <c r="T49" s="3">
        <v>0.21</v>
      </c>
      <c r="U49" s="45">
        <f t="shared" si="11"/>
        <v>557.12</v>
      </c>
      <c r="V49" s="3">
        <f>SUM(S49:U49)+G49</f>
        <v>954.34999999999991</v>
      </c>
      <c r="W49" s="30">
        <f t="shared" si="13"/>
        <v>3884.7999999999997</v>
      </c>
      <c r="X49" s="31">
        <v>346.02</v>
      </c>
      <c r="Y49" s="3">
        <f t="shared" si="14"/>
        <v>993.13</v>
      </c>
      <c r="Z49" s="32">
        <f t="shared" si="15"/>
        <v>96.89</v>
      </c>
      <c r="AA49" s="33">
        <f t="shared" si="16"/>
        <v>1436.0400000000002</v>
      </c>
    </row>
    <row r="50" spans="1:27" ht="18.75" x14ac:dyDescent="0.3">
      <c r="A50" s="1"/>
      <c r="B50" s="23" t="s">
        <v>35</v>
      </c>
      <c r="C50" s="36"/>
      <c r="D50" s="37"/>
      <c r="E50" s="38">
        <f>SUM(E32:E49)</f>
        <v>112945.30599999998</v>
      </c>
      <c r="F50" s="38"/>
      <c r="G50" s="38">
        <f>SUM(G32:G49)</f>
        <v>7150</v>
      </c>
      <c r="H50" s="38">
        <f t="shared" ref="H50:M50" si="17">SUM(H32:H49)</f>
        <v>0</v>
      </c>
      <c r="I50" s="38">
        <f t="shared" si="17"/>
        <v>5594.82</v>
      </c>
      <c r="J50" s="38">
        <f t="shared" si="17"/>
        <v>4511.2299999999996</v>
      </c>
      <c r="K50" s="38">
        <f t="shared" si="17"/>
        <v>199.13</v>
      </c>
      <c r="L50" s="38">
        <f t="shared" si="17"/>
        <v>1375.93</v>
      </c>
      <c r="M50" s="38">
        <f t="shared" si="17"/>
        <v>37.35</v>
      </c>
      <c r="N50" s="38">
        <f>SUM(N32:N49)</f>
        <v>99.89</v>
      </c>
      <c r="O50" s="38">
        <f t="shared" ref="O50:AA50" si="18">SUM(O32:O49)</f>
        <v>0</v>
      </c>
      <c r="P50" s="38">
        <f t="shared" si="18"/>
        <v>112845.41599999998</v>
      </c>
      <c r="Q50" s="38">
        <f t="shared" si="18"/>
        <v>0</v>
      </c>
      <c r="R50" s="38">
        <f t="shared" si="18"/>
        <v>0</v>
      </c>
      <c r="S50" s="38">
        <f t="shared" si="18"/>
        <v>13531.749999999996</v>
      </c>
      <c r="T50" s="38">
        <f>SUM(T32:T49)</f>
        <v>1.2</v>
      </c>
      <c r="U50" s="38">
        <f t="shared" si="18"/>
        <v>13048.410000000005</v>
      </c>
      <c r="V50" s="38">
        <f t="shared" si="18"/>
        <v>45449.82</v>
      </c>
      <c r="W50" s="38">
        <f t="shared" si="18"/>
        <v>67395.596000000005</v>
      </c>
      <c r="X50" s="38">
        <f t="shared" si="18"/>
        <v>6304.24</v>
      </c>
      <c r="Y50" s="38">
        <f t="shared" si="18"/>
        <v>23260.11</v>
      </c>
      <c r="Z50" s="38">
        <f t="shared" si="18"/>
        <v>2269.2799999999993</v>
      </c>
      <c r="AA50" s="38">
        <f t="shared" si="18"/>
        <v>31833.629999999994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9"/>
      <c r="X51" s="1"/>
      <c r="Y51" s="1"/>
      <c r="Z51" s="1"/>
      <c r="AA51" s="1"/>
    </row>
    <row r="52" spans="1:27" ht="18.75" x14ac:dyDescent="0.3">
      <c r="A52" s="1"/>
      <c r="B52" s="23" t="s">
        <v>123</v>
      </c>
      <c r="C52" s="36" t="s">
        <v>124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9"/>
      <c r="X52" s="1"/>
      <c r="Y52" s="1"/>
      <c r="Z52" s="1"/>
      <c r="AA52" s="1"/>
    </row>
    <row r="53" spans="1:27" ht="21" x14ac:dyDescent="0.35">
      <c r="A53" s="1"/>
      <c r="B53" s="1" t="s">
        <v>125</v>
      </c>
      <c r="C53" s="2" t="s">
        <v>126</v>
      </c>
      <c r="D53" s="1" t="s">
        <v>127</v>
      </c>
      <c r="E53" s="3">
        <v>7989.28</v>
      </c>
      <c r="F53" s="27">
        <v>15</v>
      </c>
      <c r="G53" s="50"/>
      <c r="H53" s="3"/>
      <c r="I53" s="3"/>
      <c r="J53" s="3"/>
      <c r="K53" s="3"/>
      <c r="L53" s="3"/>
      <c r="M53" s="3"/>
      <c r="N53" s="34">
        <v>3.8</v>
      </c>
      <c r="O53" s="3"/>
      <c r="P53" s="3">
        <f t="shared" ref="P53:P58" si="19">E53+-N53</f>
        <v>7985.48</v>
      </c>
      <c r="Q53" s="3"/>
      <c r="R53" s="3"/>
      <c r="S53" s="3">
        <v>995.41</v>
      </c>
      <c r="T53" s="3">
        <v>0.1</v>
      </c>
      <c r="U53" s="29">
        <f t="shared" ref="U53:U58" si="20">ROUND(E53*0.115,2)</f>
        <v>918.77</v>
      </c>
      <c r="V53" s="3">
        <f t="shared" ref="V53:V58" si="21">SUM(S53:U53)+G53</f>
        <v>1914.28</v>
      </c>
      <c r="W53" s="30">
        <f t="shared" ref="W53:W58" si="22">P53-V53</f>
        <v>6071.2</v>
      </c>
      <c r="X53" s="43">
        <v>431.89</v>
      </c>
      <c r="Y53" s="3">
        <f t="shared" ref="Y53:Y58" si="23">ROUND(+E53*17.5%,2)+ROUND(E53*3%,2)</f>
        <v>1637.8</v>
      </c>
      <c r="Z53" s="32">
        <f t="shared" ref="Z53:Z58" si="24">ROUND(+E53*2%,2)</f>
        <v>159.79</v>
      </c>
      <c r="AA53" s="33">
        <f t="shared" ref="AA53:AA58" si="25">SUM(X53:Z53)</f>
        <v>2229.48</v>
      </c>
    </row>
    <row r="54" spans="1:27" ht="21" x14ac:dyDescent="0.35">
      <c r="A54" s="1"/>
      <c r="B54" s="1" t="s">
        <v>128</v>
      </c>
      <c r="C54" s="2" t="s">
        <v>129</v>
      </c>
      <c r="D54" s="1" t="s">
        <v>83</v>
      </c>
      <c r="E54" s="3">
        <v>7782.06</v>
      </c>
      <c r="F54" s="27">
        <v>15</v>
      </c>
      <c r="G54" s="28">
        <v>1518.83</v>
      </c>
      <c r="H54" s="3"/>
      <c r="I54" s="3"/>
      <c r="J54" s="3"/>
      <c r="K54" s="3"/>
      <c r="L54" s="3"/>
      <c r="M54" s="3"/>
      <c r="N54" s="34"/>
      <c r="O54" s="3"/>
      <c r="P54" s="3">
        <f t="shared" si="19"/>
        <v>7782.06</v>
      </c>
      <c r="Q54" s="3"/>
      <c r="R54" s="3"/>
      <c r="S54" s="3">
        <v>951.13</v>
      </c>
      <c r="T54" s="3">
        <v>-0.04</v>
      </c>
      <c r="U54" s="29">
        <f t="shared" si="20"/>
        <v>894.94</v>
      </c>
      <c r="V54" s="3">
        <f t="shared" si="21"/>
        <v>3364.86</v>
      </c>
      <c r="W54" s="30">
        <f t="shared" si="22"/>
        <v>4417.2000000000007</v>
      </c>
      <c r="X54" s="43">
        <v>426.23</v>
      </c>
      <c r="Y54" s="3">
        <f t="shared" si="23"/>
        <v>1595.32</v>
      </c>
      <c r="Z54" s="32">
        <f t="shared" si="24"/>
        <v>155.63999999999999</v>
      </c>
      <c r="AA54" s="33">
        <f t="shared" si="25"/>
        <v>2177.19</v>
      </c>
    </row>
    <row r="55" spans="1:27" ht="21" x14ac:dyDescent="0.35">
      <c r="A55" s="1"/>
      <c r="B55" s="1" t="s">
        <v>130</v>
      </c>
      <c r="C55" s="2" t="s">
        <v>131</v>
      </c>
      <c r="D55" s="1" t="s">
        <v>112</v>
      </c>
      <c r="E55" s="3">
        <v>7513.82</v>
      </c>
      <c r="F55" s="27">
        <v>15</v>
      </c>
      <c r="G55" s="3"/>
      <c r="H55" s="3"/>
      <c r="I55" s="3"/>
      <c r="J55" s="3"/>
      <c r="K55" s="3"/>
      <c r="L55" s="3"/>
      <c r="M55" s="3"/>
      <c r="N55" s="34"/>
      <c r="O55" s="3"/>
      <c r="P55" s="3">
        <f t="shared" si="19"/>
        <v>7513.82</v>
      </c>
      <c r="Q55" s="3"/>
      <c r="R55" s="3"/>
      <c r="S55" s="3">
        <v>893.85</v>
      </c>
      <c r="T55" s="3">
        <v>0.08</v>
      </c>
      <c r="U55" s="29">
        <f t="shared" si="20"/>
        <v>864.09</v>
      </c>
      <c r="V55" s="3">
        <f t="shared" si="21"/>
        <v>1758.02</v>
      </c>
      <c r="W55" s="30">
        <f t="shared" si="22"/>
        <v>5755.7999999999993</v>
      </c>
      <c r="X55" s="43">
        <v>418.9</v>
      </c>
      <c r="Y55" s="3">
        <f t="shared" si="23"/>
        <v>1540.3300000000002</v>
      </c>
      <c r="Z55" s="32">
        <f t="shared" si="24"/>
        <v>150.28</v>
      </c>
      <c r="AA55" s="33">
        <f t="shared" si="25"/>
        <v>2109.5100000000002</v>
      </c>
    </row>
    <row r="56" spans="1:27" ht="91.5" x14ac:dyDescent="0.35">
      <c r="A56" s="1" t="s">
        <v>132</v>
      </c>
      <c r="B56" t="s">
        <v>133</v>
      </c>
      <c r="C56" s="2" t="s">
        <v>134</v>
      </c>
      <c r="D56" s="51" t="s">
        <v>135</v>
      </c>
      <c r="E56" s="3">
        <v>7549.4</v>
      </c>
      <c r="F56" s="27">
        <v>15</v>
      </c>
      <c r="G56" s="3"/>
      <c r="H56" s="3"/>
      <c r="I56" s="3"/>
      <c r="J56" s="3"/>
      <c r="K56" s="3"/>
      <c r="L56" s="3"/>
      <c r="M56" s="3"/>
      <c r="N56" s="34"/>
      <c r="O56" s="3"/>
      <c r="P56" s="3">
        <f t="shared" si="19"/>
        <v>7549.4</v>
      </c>
      <c r="Q56" s="3"/>
      <c r="R56" s="3"/>
      <c r="S56" s="3">
        <v>901.47</v>
      </c>
      <c r="T56" s="3">
        <v>-0.05</v>
      </c>
      <c r="U56" s="29">
        <f t="shared" si="20"/>
        <v>868.18</v>
      </c>
      <c r="V56" s="3">
        <f t="shared" si="21"/>
        <v>1769.6</v>
      </c>
      <c r="W56" s="30">
        <f t="shared" si="22"/>
        <v>5779.7999999999993</v>
      </c>
      <c r="X56" s="43">
        <v>419.88</v>
      </c>
      <c r="Y56" s="3">
        <f t="shared" si="23"/>
        <v>1547.63</v>
      </c>
      <c r="Z56" s="32">
        <f t="shared" si="24"/>
        <v>150.99</v>
      </c>
      <c r="AA56" s="33">
        <f t="shared" si="25"/>
        <v>2118.5</v>
      </c>
    </row>
    <row r="57" spans="1:27" ht="91.5" x14ac:dyDescent="0.35">
      <c r="A57" s="1"/>
      <c r="B57" t="s">
        <v>136</v>
      </c>
      <c r="C57" s="2" t="s">
        <v>137</v>
      </c>
      <c r="D57" s="51" t="s">
        <v>135</v>
      </c>
      <c r="E57" s="3">
        <v>7549.4</v>
      </c>
      <c r="F57" s="27">
        <v>15</v>
      </c>
      <c r="G57" s="3"/>
      <c r="H57" s="3"/>
      <c r="I57" s="3"/>
      <c r="J57" s="3"/>
      <c r="K57" s="3"/>
      <c r="L57" s="3"/>
      <c r="M57" s="3"/>
      <c r="N57" s="34">
        <v>13.18</v>
      </c>
      <c r="O57" s="3"/>
      <c r="P57" s="3">
        <f t="shared" si="19"/>
        <v>7536.2199999999993</v>
      </c>
      <c r="Q57" s="3"/>
      <c r="R57" s="3"/>
      <c r="S57" s="3">
        <v>901.47</v>
      </c>
      <c r="T57" s="3">
        <v>-0.03</v>
      </c>
      <c r="U57" s="29">
        <f t="shared" si="20"/>
        <v>868.18</v>
      </c>
      <c r="V57" s="3">
        <f t="shared" si="21"/>
        <v>1769.62</v>
      </c>
      <c r="W57" s="30">
        <f t="shared" si="22"/>
        <v>5766.5999999999995</v>
      </c>
      <c r="X57" s="43">
        <v>419.88</v>
      </c>
      <c r="Y57" s="3">
        <f t="shared" si="23"/>
        <v>1547.63</v>
      </c>
      <c r="Z57" s="32">
        <f t="shared" si="24"/>
        <v>150.99</v>
      </c>
      <c r="AA57" s="33">
        <f t="shared" si="25"/>
        <v>2118.5</v>
      </c>
    </row>
    <row r="58" spans="1:27" ht="91.5" x14ac:dyDescent="0.35">
      <c r="A58" s="1"/>
      <c r="B58" t="s">
        <v>138</v>
      </c>
      <c r="C58" s="2" t="s">
        <v>139</v>
      </c>
      <c r="D58" s="51" t="s">
        <v>135</v>
      </c>
      <c r="E58" s="3">
        <v>7549.4</v>
      </c>
      <c r="F58" s="27">
        <v>15</v>
      </c>
      <c r="G58" s="28">
        <v>1736</v>
      </c>
      <c r="H58" s="3"/>
      <c r="I58" s="3"/>
      <c r="J58" s="3"/>
      <c r="K58" s="3"/>
      <c r="L58" s="3"/>
      <c r="M58" s="3"/>
      <c r="N58" s="34">
        <v>13.18</v>
      </c>
      <c r="O58" s="3"/>
      <c r="P58" s="3">
        <f t="shared" si="19"/>
        <v>7536.2199999999993</v>
      </c>
      <c r="Q58" s="3"/>
      <c r="R58" s="3"/>
      <c r="S58" s="3">
        <v>901.47</v>
      </c>
      <c r="T58" s="3">
        <v>-0.03</v>
      </c>
      <c r="U58" s="29">
        <f t="shared" si="20"/>
        <v>868.18</v>
      </c>
      <c r="V58" s="3">
        <f t="shared" si="21"/>
        <v>3505.62</v>
      </c>
      <c r="W58" s="30">
        <f t="shared" si="22"/>
        <v>4030.5999999999995</v>
      </c>
      <c r="X58" s="43">
        <v>419.88</v>
      </c>
      <c r="Y58" s="3">
        <f t="shared" si="23"/>
        <v>1547.63</v>
      </c>
      <c r="Z58" s="32">
        <f t="shared" si="24"/>
        <v>150.99</v>
      </c>
      <c r="AA58" s="33">
        <f t="shared" si="25"/>
        <v>2118.5</v>
      </c>
    </row>
    <row r="59" spans="1:27" ht="18.75" x14ac:dyDescent="0.3">
      <c r="A59" s="1"/>
      <c r="B59" s="23" t="s">
        <v>35</v>
      </c>
      <c r="C59" s="36"/>
      <c r="D59" s="37"/>
      <c r="E59" s="38">
        <f>SUM(E53:E58)</f>
        <v>45933.36</v>
      </c>
      <c r="F59" s="38"/>
      <c r="G59" s="38">
        <f>SUM(G53:G58)</f>
        <v>3254.83</v>
      </c>
      <c r="H59" s="38">
        <f>SUM(H53:H58)</f>
        <v>0</v>
      </c>
      <c r="I59" s="38"/>
      <c r="J59" s="38"/>
      <c r="K59" s="38"/>
      <c r="L59" s="38"/>
      <c r="M59" s="38"/>
      <c r="N59" s="38">
        <f>SUM(N53:N58)</f>
        <v>30.16</v>
      </c>
      <c r="O59" s="38">
        <f>SUM(O53:O58)</f>
        <v>0</v>
      </c>
      <c r="P59" s="38">
        <f>SUM(P53:P58)</f>
        <v>45903.200000000004</v>
      </c>
      <c r="Q59" s="38">
        <f t="shared" ref="Q59:AA59" si="26">SUM(Q53:Q58)</f>
        <v>0</v>
      </c>
      <c r="R59" s="38">
        <f t="shared" si="26"/>
        <v>0</v>
      </c>
      <c r="S59" s="38">
        <f t="shared" si="26"/>
        <v>5544.8</v>
      </c>
      <c r="T59" s="38">
        <f t="shared" si="26"/>
        <v>3.0000000000000013E-2</v>
      </c>
      <c r="U59" s="38">
        <f t="shared" si="26"/>
        <v>5282.34</v>
      </c>
      <c r="V59" s="38">
        <f t="shared" si="26"/>
        <v>14082</v>
      </c>
      <c r="W59" s="38">
        <f>SUM(W53:W58)</f>
        <v>31821.199999999997</v>
      </c>
      <c r="X59" s="38">
        <f t="shared" si="26"/>
        <v>2536.6600000000003</v>
      </c>
      <c r="Y59" s="38">
        <f t="shared" si="26"/>
        <v>9416.34</v>
      </c>
      <c r="Z59" s="38">
        <f t="shared" si="26"/>
        <v>918.68</v>
      </c>
      <c r="AA59" s="38">
        <f t="shared" si="26"/>
        <v>12871.68</v>
      </c>
    </row>
    <row r="60" spans="1:27" ht="18.75" x14ac:dyDescent="0.3">
      <c r="A60" s="1"/>
      <c r="B60" s="23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2"/>
      <c r="Q60" s="52"/>
      <c r="R60" s="52"/>
      <c r="S60" s="52"/>
      <c r="T60" s="52"/>
      <c r="U60" s="52"/>
      <c r="V60" s="52"/>
      <c r="W60" s="53"/>
      <c r="X60" s="54"/>
      <c r="Y60" s="54"/>
      <c r="Z60" s="54"/>
      <c r="AA60" s="54"/>
    </row>
    <row r="61" spans="1:27" ht="18.75" x14ac:dyDescent="0.3">
      <c r="A61" s="1"/>
      <c r="B61" s="23" t="s">
        <v>140</v>
      </c>
      <c r="C61" s="36" t="s">
        <v>141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2"/>
      <c r="Q61" s="52"/>
      <c r="R61" s="52"/>
      <c r="S61" s="52"/>
      <c r="T61" s="52"/>
      <c r="U61" s="52"/>
      <c r="V61" s="52"/>
      <c r="W61" s="53"/>
      <c r="X61" s="54"/>
      <c r="Y61" s="54"/>
      <c r="Z61" s="54"/>
      <c r="AA61" s="54"/>
    </row>
    <row r="62" spans="1:27" ht="21" x14ac:dyDescent="0.35">
      <c r="A62" s="1"/>
      <c r="B62" s="1" t="s">
        <v>142</v>
      </c>
      <c r="C62" s="2" t="s">
        <v>143</v>
      </c>
      <c r="D62" s="1" t="s">
        <v>40</v>
      </c>
      <c r="E62" s="3">
        <v>13520</v>
      </c>
      <c r="F62" s="27">
        <v>15</v>
      </c>
      <c r="G62" s="47"/>
      <c r="H62" s="3"/>
      <c r="I62" s="3"/>
      <c r="J62" s="3"/>
      <c r="K62" s="3"/>
      <c r="L62" s="3"/>
      <c r="M62" s="3"/>
      <c r="N62" s="3"/>
      <c r="O62" s="3"/>
      <c r="P62" s="3">
        <f>E62+-N62</f>
        <v>13520</v>
      </c>
      <c r="Q62" s="3">
        <v>0</v>
      </c>
      <c r="R62" s="3"/>
      <c r="S62" s="3">
        <v>2181.19</v>
      </c>
      <c r="T62" s="3">
        <v>0.01</v>
      </c>
      <c r="U62" s="45">
        <f>ROUND(E62*0.115,2)</f>
        <v>1554.8</v>
      </c>
      <c r="V62" s="3">
        <f>SUM(S62:U62)+G62</f>
        <v>3736</v>
      </c>
      <c r="W62" s="30">
        <f>P62-V62</f>
        <v>9784</v>
      </c>
      <c r="X62" s="31">
        <v>582.91</v>
      </c>
      <c r="Y62" s="3">
        <f>ROUND(+E62*17.5%,2)+ROUND(E62*3%,2)</f>
        <v>2771.6</v>
      </c>
      <c r="Z62" s="32">
        <f>ROUND(+E62*2%,2)</f>
        <v>270.39999999999998</v>
      </c>
      <c r="AA62" s="33">
        <f>SUM(X62:Z62)</f>
        <v>3624.91</v>
      </c>
    </row>
    <row r="63" spans="1:27" ht="18.75" x14ac:dyDescent="0.3">
      <c r="A63" s="1"/>
      <c r="B63" s="23" t="s">
        <v>35</v>
      </c>
      <c r="C63" s="1"/>
      <c r="D63" s="1"/>
      <c r="E63" s="38">
        <f>E62</f>
        <v>13520</v>
      </c>
      <c r="F63" s="38"/>
      <c r="G63" s="38">
        <f>+G62</f>
        <v>0</v>
      </c>
      <c r="H63" s="38"/>
      <c r="I63" s="38"/>
      <c r="J63" s="38"/>
      <c r="K63" s="38"/>
      <c r="L63" s="38"/>
      <c r="M63" s="38"/>
      <c r="N63" s="38">
        <f>N62</f>
        <v>0</v>
      </c>
      <c r="O63" s="38">
        <f>O62</f>
        <v>0</v>
      </c>
      <c r="P63" s="38">
        <f>P62</f>
        <v>13520</v>
      </c>
      <c r="Q63" s="38">
        <f t="shared" ref="Q63:AA63" si="27">Q62</f>
        <v>0</v>
      </c>
      <c r="R63" s="38">
        <f t="shared" si="27"/>
        <v>0</v>
      </c>
      <c r="S63" s="38">
        <f t="shared" si="27"/>
        <v>2181.19</v>
      </c>
      <c r="T63" s="38">
        <f t="shared" si="27"/>
        <v>0.01</v>
      </c>
      <c r="U63" s="38">
        <f t="shared" si="27"/>
        <v>1554.8</v>
      </c>
      <c r="V63" s="38">
        <f t="shared" si="27"/>
        <v>3736</v>
      </c>
      <c r="W63" s="38">
        <f>W62</f>
        <v>9784</v>
      </c>
      <c r="X63" s="38">
        <f t="shared" si="27"/>
        <v>582.91</v>
      </c>
      <c r="Y63" s="38">
        <f t="shared" si="27"/>
        <v>2771.6</v>
      </c>
      <c r="Z63" s="38">
        <f t="shared" si="27"/>
        <v>270.39999999999998</v>
      </c>
      <c r="AA63" s="38">
        <f t="shared" si="27"/>
        <v>3624.91</v>
      </c>
    </row>
    <row r="64" spans="1:27" ht="18.75" x14ac:dyDescent="0.3">
      <c r="A64" s="1"/>
      <c r="B64" s="23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2"/>
      <c r="Q64" s="52"/>
      <c r="R64" s="52"/>
      <c r="S64" s="52"/>
      <c r="T64" s="52"/>
      <c r="U64" s="52"/>
      <c r="V64" s="52"/>
      <c r="W64" s="53"/>
      <c r="X64" s="54"/>
      <c r="Y64" s="54"/>
      <c r="Z64" s="54"/>
      <c r="AA64" s="54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5"/>
      <c r="X65" s="1"/>
      <c r="Y65" s="1"/>
      <c r="Z65" s="1"/>
      <c r="AA65" s="1"/>
    </row>
    <row r="66" spans="1:27" ht="18.75" x14ac:dyDescent="0.3">
      <c r="A66" s="1"/>
      <c r="B66" s="1"/>
      <c r="C66" s="56" t="s">
        <v>144</v>
      </c>
      <c r="D66" s="1"/>
      <c r="E66" s="57">
        <f>E9+E22+E29+E50+E59+E63</f>
        <v>296820.24599999998</v>
      </c>
      <c r="F66" s="57"/>
      <c r="G66" s="57">
        <f>G9+G22+G29+G50+G59+G63</f>
        <v>32628.989999999998</v>
      </c>
      <c r="H66" s="57">
        <f t="shared" ref="H66:V66" si="28">H9+H22+H29+H50+H59+H63</f>
        <v>0</v>
      </c>
      <c r="I66" s="57">
        <f t="shared" si="28"/>
        <v>5594.82</v>
      </c>
      <c r="J66" s="57">
        <f t="shared" si="28"/>
        <v>4511.2299999999996</v>
      </c>
      <c r="K66" s="57">
        <f t="shared" si="28"/>
        <v>199.13</v>
      </c>
      <c r="L66" s="57">
        <f t="shared" si="28"/>
        <v>1375.93</v>
      </c>
      <c r="M66" s="57">
        <f t="shared" si="28"/>
        <v>37.35</v>
      </c>
      <c r="N66" s="58">
        <f>N9+N22+N29+N50+N59+N63</f>
        <v>158.97</v>
      </c>
      <c r="O66" s="58">
        <f t="shared" si="28"/>
        <v>0</v>
      </c>
      <c r="P66" s="57">
        <f t="shared" si="28"/>
        <v>296661.27599999995</v>
      </c>
      <c r="Q66" s="59">
        <f t="shared" si="28"/>
        <v>7218.21</v>
      </c>
      <c r="R66" s="59">
        <f t="shared" si="28"/>
        <v>7218.8200000000006</v>
      </c>
      <c r="S66" s="57">
        <f t="shared" si="28"/>
        <v>37887.409999999996</v>
      </c>
      <c r="T66" s="59">
        <f t="shared" si="28"/>
        <v>2.3799999999999994</v>
      </c>
      <c r="U66" s="57">
        <f t="shared" si="28"/>
        <v>34194.040000000008</v>
      </c>
      <c r="V66" s="59">
        <f t="shared" si="28"/>
        <v>116431.28</v>
      </c>
      <c r="W66" s="60">
        <f>ROUND(+W9+W22+W29+W50+W59+W63,1)</f>
        <v>180230</v>
      </c>
      <c r="X66" s="59">
        <f>X9+X22+X29+X50+X59+X63</f>
        <v>16027.27</v>
      </c>
      <c r="Y66" s="58">
        <f>Y63+Y59+Y50+Y29+Y22+Y9</f>
        <v>60954.474600000001</v>
      </c>
      <c r="Z66" s="57">
        <f>Z9+Z22+Z29+Z50+Z59+Z63</f>
        <v>5946.7999999999993</v>
      </c>
      <c r="AA66" s="61">
        <f>AA9+AA22+AA29+AA50+AA59+AA63</f>
        <v>82928.544599999994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59"/>
      <c r="Y67" s="59"/>
      <c r="Z67" s="1"/>
      <c r="AA67" s="1"/>
    </row>
    <row r="68" spans="1:27" ht="15.75" x14ac:dyDescent="0.25">
      <c r="A68" s="1"/>
      <c r="B68" s="1"/>
      <c r="C68" t="s">
        <v>145</v>
      </c>
      <c r="D68" s="1"/>
      <c r="E68" s="3">
        <f>E7+E8+E12+E13+E14+E15+E16+E17+E18+E19+E20+E21+E25+E26+E27+E28+E33+E34+E35+E36+E37+E38+E39+E40+E41+E42+E43+E44+E45+E46+E47+E48+E49+E53+E54+E55+E56+E57+E58+E62</f>
        <v>296820.24600000004</v>
      </c>
      <c r="F68" s="3">
        <f>E68*17.5%</f>
        <v>51943.543050000007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3"/>
      <c r="Z68" s="1"/>
      <c r="AA68" s="1"/>
    </row>
    <row r="69" spans="1:27" ht="15.75" x14ac:dyDescent="0.25">
      <c r="A69" s="1"/>
      <c r="B69" s="1"/>
      <c r="C69" t="s">
        <v>146</v>
      </c>
      <c r="D69" s="1"/>
      <c r="E69" s="3">
        <f>E68</f>
        <v>296820.24600000004</v>
      </c>
      <c r="F69" s="3">
        <f>E69*3%</f>
        <v>8904.6073800000013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60848.150430000009</v>
      </c>
      <c r="G70" s="3"/>
      <c r="H70" s="1"/>
      <c r="I70" s="1"/>
      <c r="J70" s="1"/>
      <c r="K70" s="1"/>
      <c r="L70" s="1"/>
      <c r="M70" s="1"/>
      <c r="N70" s="43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62"/>
      <c r="F75" s="62"/>
      <c r="G75" s="27"/>
      <c r="H75" s="27"/>
      <c r="I75" s="27"/>
      <c r="J75" s="27"/>
      <c r="K75" s="27"/>
      <c r="L75" s="27"/>
      <c r="M75" s="27"/>
      <c r="N75" s="1"/>
      <c r="O75" s="1"/>
      <c r="P75" s="1"/>
      <c r="Q75" s="1"/>
      <c r="R75" s="1"/>
      <c r="S75" s="1"/>
      <c r="T75" s="1"/>
      <c r="U75" s="63"/>
      <c r="V75" s="63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64" t="s">
        <v>147</v>
      </c>
      <c r="F76" s="63"/>
      <c r="G76" s="27"/>
      <c r="H76" s="27"/>
      <c r="I76" s="27"/>
      <c r="J76" s="27"/>
      <c r="K76" s="27"/>
      <c r="L76" s="27"/>
      <c r="M76" s="27"/>
      <c r="N76" s="1"/>
      <c r="O76" s="1"/>
      <c r="P76" s="1"/>
      <c r="Q76" s="1"/>
      <c r="R76" s="1"/>
      <c r="S76" s="1"/>
      <c r="T76" s="1"/>
      <c r="U76" s="1"/>
      <c r="V76" s="1"/>
      <c r="W76" s="65" t="s">
        <v>148</v>
      </c>
      <c r="X76" s="65"/>
      <c r="Y76" s="27"/>
      <c r="Z76" s="1"/>
      <c r="AA76" s="1"/>
    </row>
    <row r="77" spans="1:27" ht="15.75" x14ac:dyDescent="0.25">
      <c r="A77" s="1"/>
      <c r="B77" s="1"/>
      <c r="C77" s="1"/>
      <c r="D77" s="1"/>
      <c r="E77" s="44" t="s">
        <v>149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150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  <row r="80" spans="1:27" ht="15.75" x14ac:dyDescent="0.25">
      <c r="A80" s="1"/>
      <c r="B80" s="1"/>
      <c r="C80" s="1" t="s">
        <v>151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1"/>
      <c r="Y80" s="1"/>
      <c r="Z80" s="1"/>
      <c r="AA80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0"/>
  <sheetViews>
    <sheetView tabSelected="1" workbookViewId="0">
      <selection sqref="A1:AA80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5" t="s">
        <v>152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4" t="s">
        <v>8</v>
      </c>
      <c r="J5" s="12" t="s">
        <v>9</v>
      </c>
      <c r="K5" s="12" t="s">
        <v>10</v>
      </c>
      <c r="L5" s="15" t="s">
        <v>11</v>
      </c>
      <c r="M5" s="15" t="s">
        <v>12</v>
      </c>
      <c r="N5" s="16" t="s">
        <v>13</v>
      </c>
      <c r="O5" s="9" t="s">
        <v>14</v>
      </c>
      <c r="P5" s="9" t="s">
        <v>15</v>
      </c>
      <c r="Q5" s="17" t="s">
        <v>16</v>
      </c>
      <c r="R5" s="11" t="s">
        <v>17</v>
      </c>
      <c r="S5" s="11" t="s">
        <v>18</v>
      </c>
      <c r="T5" s="18" t="s">
        <v>19</v>
      </c>
      <c r="U5" s="19" t="s">
        <v>20</v>
      </c>
      <c r="V5" s="20" t="s">
        <v>21</v>
      </c>
      <c r="W5" s="21" t="s">
        <v>22</v>
      </c>
      <c r="X5" s="17" t="s">
        <v>23</v>
      </c>
      <c r="Y5" s="17" t="s">
        <v>24</v>
      </c>
      <c r="Z5" s="22" t="s">
        <v>25</v>
      </c>
      <c r="AA5" s="22" t="s">
        <v>26</v>
      </c>
    </row>
    <row r="6" spans="1:27" ht="15.75" x14ac:dyDescent="0.25">
      <c r="A6" s="1"/>
      <c r="B6" s="23" t="s">
        <v>27</v>
      </c>
      <c r="C6" s="24" t="s">
        <v>28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25"/>
      <c r="W6" s="4"/>
      <c r="X6" s="1"/>
      <c r="Y6" s="1"/>
      <c r="Z6" s="1"/>
      <c r="AA6" s="1"/>
    </row>
    <row r="7" spans="1:27" ht="21" x14ac:dyDescent="0.35">
      <c r="A7" s="1"/>
      <c r="B7" s="1" t="s">
        <v>29</v>
      </c>
      <c r="C7" s="2" t="s">
        <v>30</v>
      </c>
      <c r="D7" s="1" t="s">
        <v>31</v>
      </c>
      <c r="E7" s="3">
        <v>24148.799999999999</v>
      </c>
      <c r="F7" s="27">
        <v>15</v>
      </c>
      <c r="G7" s="28">
        <v>5000</v>
      </c>
      <c r="H7" s="3"/>
      <c r="I7" s="3"/>
      <c r="J7" s="3"/>
      <c r="K7" s="3"/>
      <c r="L7" s="3"/>
      <c r="M7" s="3"/>
      <c r="N7" s="3"/>
      <c r="O7" s="3"/>
      <c r="P7" s="3">
        <f>E7+-N7</f>
        <v>24148.799999999999</v>
      </c>
      <c r="Q7" s="3">
        <v>0</v>
      </c>
      <c r="R7" s="3"/>
      <c r="S7" s="3">
        <v>4885.82</v>
      </c>
      <c r="T7" s="3">
        <v>7.0000000000000007E-2</v>
      </c>
      <c r="U7" s="29">
        <f>ROUND(E7*0.115,2)</f>
        <v>2777.11</v>
      </c>
      <c r="V7" s="3">
        <f>SUM(S7:U7)+G7</f>
        <v>12663</v>
      </c>
      <c r="W7" s="30">
        <f>P7-V7</f>
        <v>11485.8</v>
      </c>
      <c r="X7" s="31">
        <v>873.14</v>
      </c>
      <c r="Y7" s="3">
        <f>+E7*17.5%+E7*3%</f>
        <v>4950.5039999999999</v>
      </c>
      <c r="Z7" s="32">
        <f>ROUND(+E7*2%,2)</f>
        <v>482.98</v>
      </c>
      <c r="AA7" s="33">
        <f>SUM(X7:Z7)</f>
        <v>6306.6239999999998</v>
      </c>
    </row>
    <row r="8" spans="1:27" ht="21" x14ac:dyDescent="0.35">
      <c r="A8" s="1"/>
      <c r="B8" s="1" t="s">
        <v>32</v>
      </c>
      <c r="C8" s="2" t="s">
        <v>33</v>
      </c>
      <c r="D8" s="1" t="s">
        <v>34</v>
      </c>
      <c r="E8" s="3">
        <v>6705.32</v>
      </c>
      <c r="F8" s="27">
        <v>15</v>
      </c>
      <c r="G8" s="28">
        <v>2359</v>
      </c>
      <c r="H8" s="3"/>
      <c r="I8" s="3"/>
      <c r="J8" s="3"/>
      <c r="K8" s="3"/>
      <c r="L8" s="3"/>
      <c r="M8" s="3"/>
      <c r="N8" s="34"/>
      <c r="O8" s="3"/>
      <c r="P8" s="3">
        <f>E8+-N8</f>
        <v>6705.32</v>
      </c>
      <c r="Q8" s="3">
        <v>0</v>
      </c>
      <c r="R8" s="3"/>
      <c r="S8" s="3">
        <v>721.12</v>
      </c>
      <c r="T8" s="3">
        <v>0.28999999999999998</v>
      </c>
      <c r="U8" s="29">
        <f>ROUND(E8*0.115,2)</f>
        <v>771.11</v>
      </c>
      <c r="V8" s="3">
        <f>SUM(S8:U8)+G8</f>
        <v>3851.52</v>
      </c>
      <c r="W8" s="30">
        <f>P8-V8</f>
        <v>2853.7999999999997</v>
      </c>
      <c r="X8" s="31">
        <v>396.83</v>
      </c>
      <c r="Y8" s="3">
        <f>+E8*17.5%+E8*3%</f>
        <v>1374.5905999999998</v>
      </c>
      <c r="Z8" s="32">
        <f>ROUND(+E8*2%,2)</f>
        <v>134.11000000000001</v>
      </c>
      <c r="AA8" s="33">
        <f>SUM(X8:Z8)</f>
        <v>1905.5305999999996</v>
      </c>
    </row>
    <row r="9" spans="1:27" ht="18.75" x14ac:dyDescent="0.3">
      <c r="A9" s="1"/>
      <c r="B9" s="35" t="s">
        <v>35</v>
      </c>
      <c r="C9" s="36"/>
      <c r="D9" s="37"/>
      <c r="E9" s="38">
        <f>SUM(E7:E8)</f>
        <v>30854.12</v>
      </c>
      <c r="F9" s="38"/>
      <c r="G9" s="38">
        <f>+G8+G7</f>
        <v>7359</v>
      </c>
      <c r="H9" s="38"/>
      <c r="I9" s="38"/>
      <c r="J9" s="38"/>
      <c r="K9" s="38"/>
      <c r="L9" s="38"/>
      <c r="M9" s="38"/>
      <c r="N9" s="38">
        <f>SUM(N7:N8)</f>
        <v>0</v>
      </c>
      <c r="O9" s="38">
        <f>SUM(O7:O8)</f>
        <v>0</v>
      </c>
      <c r="P9" s="38">
        <f>SUM(P7:P8)</f>
        <v>30854.12</v>
      </c>
      <c r="Q9" s="38">
        <f t="shared" ref="Q9:AA9" si="0">SUM(Q7:Q8)</f>
        <v>0</v>
      </c>
      <c r="R9" s="38">
        <f t="shared" si="0"/>
        <v>0</v>
      </c>
      <c r="S9" s="38">
        <f t="shared" si="0"/>
        <v>5606.94</v>
      </c>
      <c r="T9" s="38">
        <f t="shared" si="0"/>
        <v>0.36</v>
      </c>
      <c r="U9" s="38">
        <f>SUM(U7:U8)</f>
        <v>3548.2200000000003</v>
      </c>
      <c r="V9" s="38">
        <f t="shared" si="0"/>
        <v>16514.52</v>
      </c>
      <c r="W9" s="38">
        <f>SUM(W7:W8)</f>
        <v>14339.599999999999</v>
      </c>
      <c r="X9" s="38">
        <f t="shared" si="0"/>
        <v>1269.97</v>
      </c>
      <c r="Y9" s="38">
        <f t="shared" si="0"/>
        <v>6325.0945999999994</v>
      </c>
      <c r="Z9" s="38">
        <f t="shared" si="0"/>
        <v>617.09</v>
      </c>
      <c r="AA9" s="38">
        <f t="shared" si="0"/>
        <v>8212.1545999999998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9"/>
      <c r="X10" s="1"/>
      <c r="Y10" s="1"/>
      <c r="Z10" s="1"/>
      <c r="AA10" s="1"/>
    </row>
    <row r="11" spans="1:27" ht="18.75" x14ac:dyDescent="0.3">
      <c r="A11" s="1"/>
      <c r="B11" s="23" t="s">
        <v>36</v>
      </c>
      <c r="C11" s="36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9"/>
      <c r="X11" s="1"/>
      <c r="Y11" s="1"/>
      <c r="Z11" s="1"/>
      <c r="AA11" s="1"/>
    </row>
    <row r="12" spans="1:27" ht="21" x14ac:dyDescent="0.35">
      <c r="A12" s="1"/>
      <c r="B12" s="1" t="s">
        <v>38</v>
      </c>
      <c r="C12" s="2" t="s">
        <v>39</v>
      </c>
      <c r="D12" s="1" t="s">
        <v>40</v>
      </c>
      <c r="E12" s="3">
        <v>13520</v>
      </c>
      <c r="F12" s="27">
        <v>15</v>
      </c>
      <c r="G12" s="28">
        <v>2535</v>
      </c>
      <c r="H12" s="3"/>
      <c r="I12" s="3"/>
      <c r="J12" s="3"/>
      <c r="K12" s="3"/>
      <c r="L12" s="3"/>
      <c r="M12" s="3"/>
      <c r="N12" s="3"/>
      <c r="O12" s="3"/>
      <c r="P12" s="3">
        <f t="shared" ref="P12:P21" si="1">E12+-N12</f>
        <v>13520</v>
      </c>
      <c r="Q12" s="3">
        <v>0</v>
      </c>
      <c r="R12" s="3"/>
      <c r="S12" s="3">
        <v>2181.19</v>
      </c>
      <c r="T12" s="3">
        <v>-0.19</v>
      </c>
      <c r="U12" s="29">
        <f t="shared" ref="U12:U21" si="2">ROUND(E12*0.115,2)</f>
        <v>1554.8</v>
      </c>
      <c r="V12" s="3">
        <f t="shared" ref="V12:V21" si="3">SUM(S12:U12)+G12</f>
        <v>6270.8</v>
      </c>
      <c r="W12" s="30">
        <f t="shared" ref="W12:W21" si="4">P12-V12</f>
        <v>7249.2</v>
      </c>
      <c r="X12" s="31">
        <v>582.91999999999996</v>
      </c>
      <c r="Y12" s="3">
        <f t="shared" ref="Y12:Y21" si="5">ROUND(+E12*17.5%,2)+ROUND(E12*3%,2)</f>
        <v>2771.6</v>
      </c>
      <c r="Z12" s="32">
        <f t="shared" ref="Z12:Z21" si="6">ROUND(+E12*2%,2)</f>
        <v>270.39999999999998</v>
      </c>
      <c r="AA12" s="33">
        <f>SUM(X12:Z12)</f>
        <v>3624.92</v>
      </c>
    </row>
    <row r="13" spans="1:27" ht="21" x14ac:dyDescent="0.35">
      <c r="A13" s="1"/>
      <c r="B13" s="1" t="s">
        <v>41</v>
      </c>
      <c r="C13" s="2" t="s">
        <v>42</v>
      </c>
      <c r="D13" s="1" t="s">
        <v>43</v>
      </c>
      <c r="E13" s="3">
        <v>7513.82</v>
      </c>
      <c r="F13" s="27">
        <v>15</v>
      </c>
      <c r="G13" s="3"/>
      <c r="H13" s="3"/>
      <c r="I13" s="3"/>
      <c r="J13" s="3"/>
      <c r="K13" s="3"/>
      <c r="L13" s="3"/>
      <c r="M13" s="3"/>
      <c r="N13" s="40"/>
      <c r="O13" s="41"/>
      <c r="P13" s="3">
        <f t="shared" si="1"/>
        <v>7513.82</v>
      </c>
      <c r="Q13" s="3">
        <v>0</v>
      </c>
      <c r="R13" s="3"/>
      <c r="S13" s="3">
        <v>893.85</v>
      </c>
      <c r="T13" s="3">
        <v>0.08</v>
      </c>
      <c r="U13" s="29">
        <f t="shared" si="2"/>
        <v>864.09</v>
      </c>
      <c r="V13" s="3">
        <f t="shared" si="3"/>
        <v>1758.02</v>
      </c>
      <c r="W13" s="30">
        <f t="shared" si="4"/>
        <v>5755.7999999999993</v>
      </c>
      <c r="X13" s="31">
        <v>418.91</v>
      </c>
      <c r="Y13" s="3">
        <f t="shared" si="5"/>
        <v>1540.3300000000002</v>
      </c>
      <c r="Z13" s="32">
        <f t="shared" si="6"/>
        <v>150.28</v>
      </c>
      <c r="AA13" s="33">
        <f t="shared" ref="AA13:AA21" si="7">SUM(X13:Z13)</f>
        <v>2109.5200000000004</v>
      </c>
    </row>
    <row r="14" spans="1:27" ht="21" x14ac:dyDescent="0.35">
      <c r="A14" s="1"/>
      <c r="B14" s="1" t="s">
        <v>44</v>
      </c>
      <c r="C14" s="2" t="s">
        <v>45</v>
      </c>
      <c r="D14" s="1" t="s">
        <v>46</v>
      </c>
      <c r="E14" s="3">
        <v>7513.82</v>
      </c>
      <c r="F14" s="27">
        <v>15</v>
      </c>
      <c r="G14" s="42"/>
      <c r="H14" s="3"/>
      <c r="I14" s="3"/>
      <c r="J14" s="3"/>
      <c r="K14" s="3"/>
      <c r="L14" s="3"/>
      <c r="M14" s="3"/>
      <c r="N14" s="40">
        <v>7.16</v>
      </c>
      <c r="O14" s="41"/>
      <c r="P14" s="3">
        <f t="shared" si="1"/>
        <v>7506.66</v>
      </c>
      <c r="Q14" s="3">
        <v>0</v>
      </c>
      <c r="R14" s="3"/>
      <c r="S14" s="3">
        <v>893.85</v>
      </c>
      <c r="T14" s="3">
        <v>-0.08</v>
      </c>
      <c r="U14" s="29">
        <f t="shared" si="2"/>
        <v>864.09</v>
      </c>
      <c r="V14" s="3">
        <f t="shared" si="3"/>
        <v>1757.8600000000001</v>
      </c>
      <c r="W14" s="30">
        <f t="shared" si="4"/>
        <v>5748.7999999999993</v>
      </c>
      <c r="X14" s="31">
        <v>418.91</v>
      </c>
      <c r="Y14" s="3">
        <f t="shared" si="5"/>
        <v>1540.3300000000002</v>
      </c>
      <c r="Z14" s="32">
        <f t="shared" si="6"/>
        <v>150.28</v>
      </c>
      <c r="AA14" s="33">
        <f t="shared" si="7"/>
        <v>2109.5200000000004</v>
      </c>
    </row>
    <row r="15" spans="1:27" ht="21" x14ac:dyDescent="0.35">
      <c r="A15" s="1"/>
      <c r="B15" s="1" t="s">
        <v>47</v>
      </c>
      <c r="C15" s="2" t="s">
        <v>48</v>
      </c>
      <c r="D15" s="1" t="s">
        <v>49</v>
      </c>
      <c r="E15" s="3">
        <v>7989.28</v>
      </c>
      <c r="F15" s="27">
        <v>15</v>
      </c>
      <c r="G15" s="3"/>
      <c r="H15" s="3"/>
      <c r="I15" s="3"/>
      <c r="J15" s="3"/>
      <c r="K15" s="3"/>
      <c r="L15" s="3"/>
      <c r="M15" s="3"/>
      <c r="N15" s="40">
        <v>2.54</v>
      </c>
      <c r="O15" s="3"/>
      <c r="P15" s="3">
        <f t="shared" si="1"/>
        <v>7986.74</v>
      </c>
      <c r="Q15" s="3">
        <v>0</v>
      </c>
      <c r="R15" s="3"/>
      <c r="S15" s="3">
        <v>995.41</v>
      </c>
      <c r="T15" s="3">
        <v>-0.04</v>
      </c>
      <c r="U15" s="29">
        <f t="shared" si="2"/>
        <v>918.77</v>
      </c>
      <c r="V15" s="3">
        <f t="shared" si="3"/>
        <v>1914.1399999999999</v>
      </c>
      <c r="W15" s="30">
        <f t="shared" si="4"/>
        <v>6072.6</v>
      </c>
      <c r="X15" s="31">
        <v>431.89</v>
      </c>
      <c r="Y15" s="3">
        <f t="shared" si="5"/>
        <v>1637.8</v>
      </c>
      <c r="Z15" s="32">
        <f t="shared" si="6"/>
        <v>159.79</v>
      </c>
      <c r="AA15" s="33">
        <f t="shared" si="7"/>
        <v>2229.48</v>
      </c>
    </row>
    <row r="16" spans="1:27" ht="21" x14ac:dyDescent="0.35">
      <c r="A16" s="1"/>
      <c r="B16" s="1" t="s">
        <v>50</v>
      </c>
      <c r="C16" s="2" t="s">
        <v>51</v>
      </c>
      <c r="D16" s="1" t="s">
        <v>52</v>
      </c>
      <c r="E16" s="3">
        <v>5467.23</v>
      </c>
      <c r="F16" s="27">
        <v>15</v>
      </c>
      <c r="G16" s="28">
        <v>2640</v>
      </c>
      <c r="H16" s="3"/>
      <c r="I16" s="3"/>
      <c r="J16" s="3"/>
      <c r="K16" s="3"/>
      <c r="L16" s="3"/>
      <c r="M16" s="3"/>
      <c r="N16" s="40"/>
      <c r="O16" s="3"/>
      <c r="P16" s="3">
        <f t="shared" si="1"/>
        <v>5467.23</v>
      </c>
      <c r="Q16" s="3">
        <v>0</v>
      </c>
      <c r="R16" s="3"/>
      <c r="S16" s="3">
        <v>496.67</v>
      </c>
      <c r="T16" s="3">
        <v>0.03</v>
      </c>
      <c r="U16" s="29">
        <f t="shared" si="2"/>
        <v>628.73</v>
      </c>
      <c r="V16" s="3">
        <f t="shared" si="3"/>
        <v>3765.4300000000003</v>
      </c>
      <c r="W16" s="30">
        <f t="shared" si="4"/>
        <v>1701.7999999999993</v>
      </c>
      <c r="X16" s="31">
        <v>363.03</v>
      </c>
      <c r="Y16" s="3">
        <f t="shared" si="5"/>
        <v>1120.79</v>
      </c>
      <c r="Z16" s="32">
        <f t="shared" si="6"/>
        <v>109.34</v>
      </c>
      <c r="AA16" s="33">
        <f t="shared" si="7"/>
        <v>1593.1599999999999</v>
      </c>
    </row>
    <row r="17" spans="1:27" ht="21" x14ac:dyDescent="0.35">
      <c r="A17" s="1"/>
      <c r="B17" s="1" t="s">
        <v>53</v>
      </c>
      <c r="C17" s="2" t="s">
        <v>54</v>
      </c>
      <c r="D17" s="1" t="s">
        <v>55</v>
      </c>
      <c r="E17" s="3">
        <f>4844.53/15*13</f>
        <v>4198.5926666666664</v>
      </c>
      <c r="F17" s="27">
        <v>13</v>
      </c>
      <c r="G17" s="28">
        <v>2339.52</v>
      </c>
      <c r="H17" s="3"/>
      <c r="I17" s="3"/>
      <c r="J17" s="3"/>
      <c r="K17" s="3"/>
      <c r="L17" s="3"/>
      <c r="M17" s="3"/>
      <c r="N17" s="34"/>
      <c r="O17" s="3"/>
      <c r="P17" s="3">
        <f t="shared" si="1"/>
        <v>4198.5926666666664</v>
      </c>
      <c r="Q17" s="3"/>
      <c r="R17" s="3"/>
      <c r="S17" s="3">
        <v>321.61</v>
      </c>
      <c r="T17" s="3">
        <v>0.14000000000000001</v>
      </c>
      <c r="U17" s="29">
        <v>557.12</v>
      </c>
      <c r="V17" s="3">
        <f t="shared" si="3"/>
        <v>3218.39</v>
      </c>
      <c r="W17" s="30">
        <f t="shared" si="4"/>
        <v>980.20266666666657</v>
      </c>
      <c r="X17" s="31">
        <v>346.02</v>
      </c>
      <c r="Y17" s="3">
        <v>993.13</v>
      </c>
      <c r="Z17" s="32">
        <v>96.89</v>
      </c>
      <c r="AA17" s="33">
        <f t="shared" si="7"/>
        <v>1436.0400000000002</v>
      </c>
    </row>
    <row r="18" spans="1:27" ht="21" x14ac:dyDescent="0.35">
      <c r="A18" s="1"/>
      <c r="B18" s="1" t="s">
        <v>56</v>
      </c>
      <c r="C18" s="2" t="s">
        <v>57</v>
      </c>
      <c r="D18" s="1" t="s">
        <v>58</v>
      </c>
      <c r="E18" s="3">
        <v>5467.23</v>
      </c>
      <c r="F18" s="27">
        <v>15</v>
      </c>
      <c r="G18" s="28">
        <v>2010.66</v>
      </c>
      <c r="H18" s="34"/>
      <c r="I18" s="34"/>
      <c r="J18" s="34"/>
      <c r="K18" s="34"/>
      <c r="L18" s="34"/>
      <c r="M18" s="34"/>
      <c r="N18" s="40">
        <v>4.34</v>
      </c>
      <c r="O18" s="3"/>
      <c r="P18" s="3">
        <f t="shared" si="1"/>
        <v>5462.8899999999994</v>
      </c>
      <c r="Q18" s="3"/>
      <c r="R18" s="3"/>
      <c r="S18" s="3">
        <v>496.67</v>
      </c>
      <c r="T18" s="3">
        <v>0.03</v>
      </c>
      <c r="U18" s="29">
        <f t="shared" si="2"/>
        <v>628.73</v>
      </c>
      <c r="V18" s="3">
        <f t="shared" si="3"/>
        <v>3136.09</v>
      </c>
      <c r="W18" s="30">
        <f t="shared" si="4"/>
        <v>2326.7999999999993</v>
      </c>
      <c r="X18" s="31">
        <v>363.03</v>
      </c>
      <c r="Y18" s="3">
        <f t="shared" si="5"/>
        <v>1120.79</v>
      </c>
      <c r="Z18" s="32">
        <f t="shared" si="6"/>
        <v>109.34</v>
      </c>
      <c r="AA18" s="33">
        <f t="shared" si="7"/>
        <v>1593.1599999999999</v>
      </c>
    </row>
    <row r="19" spans="1:27" ht="21" x14ac:dyDescent="0.35">
      <c r="A19" s="1"/>
      <c r="B19" t="s">
        <v>59</v>
      </c>
      <c r="C19" s="2" t="s">
        <v>60</v>
      </c>
      <c r="D19" t="s">
        <v>61</v>
      </c>
      <c r="E19" s="3"/>
      <c r="F19" s="27"/>
      <c r="G19" s="3"/>
      <c r="H19" s="34"/>
      <c r="I19" s="34"/>
      <c r="J19" s="34"/>
      <c r="K19" s="34"/>
      <c r="L19" s="34"/>
      <c r="M19" s="34"/>
      <c r="N19" s="40"/>
      <c r="O19" s="3"/>
      <c r="P19" s="3">
        <f t="shared" si="1"/>
        <v>0</v>
      </c>
      <c r="Q19" s="3"/>
      <c r="R19" s="3"/>
      <c r="S19" s="3"/>
      <c r="T19" s="3"/>
      <c r="U19" s="29">
        <f t="shared" si="2"/>
        <v>0</v>
      </c>
      <c r="V19" s="3">
        <f t="shared" si="3"/>
        <v>0</v>
      </c>
      <c r="W19" s="30">
        <f t="shared" si="4"/>
        <v>0</v>
      </c>
      <c r="X19" s="31"/>
      <c r="Y19" s="3">
        <f t="shared" si="5"/>
        <v>0</v>
      </c>
      <c r="Z19" s="32">
        <f t="shared" si="6"/>
        <v>0</v>
      </c>
      <c r="AA19" s="33">
        <f t="shared" si="7"/>
        <v>0</v>
      </c>
    </row>
    <row r="20" spans="1:27" ht="21" x14ac:dyDescent="0.35">
      <c r="A20" s="1"/>
      <c r="B20" t="s">
        <v>62</v>
      </c>
      <c r="C20" s="2" t="s">
        <v>63</v>
      </c>
      <c r="D20" t="s">
        <v>55</v>
      </c>
      <c r="E20" s="3">
        <v>4844.53</v>
      </c>
      <c r="F20" s="27">
        <v>15</v>
      </c>
      <c r="G20" s="28">
        <v>1559</v>
      </c>
      <c r="H20" s="3"/>
      <c r="I20" s="3"/>
      <c r="J20" s="3"/>
      <c r="K20" s="3"/>
      <c r="L20" s="3"/>
      <c r="M20" s="3"/>
      <c r="N20" s="34">
        <v>7.69</v>
      </c>
      <c r="O20" s="3"/>
      <c r="P20" s="3">
        <f t="shared" si="1"/>
        <v>4836.84</v>
      </c>
      <c r="Q20" s="3"/>
      <c r="R20" s="3"/>
      <c r="S20" s="3">
        <v>397.02</v>
      </c>
      <c r="T20" s="3">
        <v>0.1</v>
      </c>
      <c r="U20" s="29">
        <f t="shared" si="2"/>
        <v>557.12</v>
      </c>
      <c r="V20" s="3">
        <f t="shared" si="3"/>
        <v>2513.2399999999998</v>
      </c>
      <c r="W20" s="30">
        <f t="shared" si="4"/>
        <v>2323.6000000000004</v>
      </c>
      <c r="X20" s="31">
        <v>346.02</v>
      </c>
      <c r="Y20" s="3">
        <f t="shared" si="5"/>
        <v>993.13</v>
      </c>
      <c r="Z20" s="32">
        <f t="shared" si="6"/>
        <v>96.89</v>
      </c>
      <c r="AA20" s="33">
        <f t="shared" si="7"/>
        <v>1436.0400000000002</v>
      </c>
    </row>
    <row r="21" spans="1:27" ht="21" x14ac:dyDescent="0.35">
      <c r="A21" s="1"/>
      <c r="B21" t="s">
        <v>64</v>
      </c>
      <c r="C21" s="2" t="s">
        <v>65</v>
      </c>
      <c r="D21" t="s">
        <v>66</v>
      </c>
      <c r="E21" s="3">
        <v>5278.78</v>
      </c>
      <c r="F21" s="27">
        <v>15</v>
      </c>
      <c r="G21" s="28">
        <v>444.89</v>
      </c>
      <c r="H21" s="3"/>
      <c r="I21" s="3"/>
      <c r="J21" s="3"/>
      <c r="K21" s="3"/>
      <c r="L21" s="3"/>
      <c r="M21" s="3"/>
      <c r="N21" s="34"/>
      <c r="O21" s="3"/>
      <c r="P21" s="3">
        <f t="shared" si="1"/>
        <v>5278.78</v>
      </c>
      <c r="Q21" s="3"/>
      <c r="R21" s="3"/>
      <c r="S21" s="3">
        <v>466.53</v>
      </c>
      <c r="T21" s="3">
        <v>-0.1</v>
      </c>
      <c r="U21" s="29">
        <f t="shared" si="2"/>
        <v>607.05999999999995</v>
      </c>
      <c r="V21" s="3">
        <f t="shared" si="3"/>
        <v>1518.3799999999997</v>
      </c>
      <c r="W21" s="30">
        <f t="shared" si="4"/>
        <v>3760.4</v>
      </c>
      <c r="X21" s="31">
        <v>357.88</v>
      </c>
      <c r="Y21" s="3">
        <f t="shared" si="5"/>
        <v>1082.1500000000001</v>
      </c>
      <c r="Z21" s="32">
        <f t="shared" si="6"/>
        <v>105.58</v>
      </c>
      <c r="AA21" s="33">
        <f t="shared" si="7"/>
        <v>1545.6100000000001</v>
      </c>
    </row>
    <row r="22" spans="1:27" ht="18.75" x14ac:dyDescent="0.3">
      <c r="A22" s="1"/>
      <c r="B22" s="23" t="s">
        <v>35</v>
      </c>
      <c r="C22" s="36"/>
      <c r="D22" s="37"/>
      <c r="E22" s="38">
        <f>SUM(E12:E21)</f>
        <v>61793.282666666651</v>
      </c>
      <c r="F22" s="38"/>
      <c r="G22" s="38">
        <f>SUM(G12:G21)</f>
        <v>11529.07</v>
      </c>
      <c r="H22" s="38">
        <f>+H19+H17+H16+H12+H13+H14+H18</f>
        <v>0</v>
      </c>
      <c r="I22" s="38"/>
      <c r="J22" s="38"/>
      <c r="K22" s="38"/>
      <c r="L22" s="38"/>
      <c r="M22" s="38"/>
      <c r="N22" s="38">
        <f>SUM(N12:N21)</f>
        <v>21.73</v>
      </c>
      <c r="O22" s="38">
        <f>SUM(O12:O21)</f>
        <v>0</v>
      </c>
      <c r="P22" s="38">
        <f>SUM(P12:P21)</f>
        <v>61771.552666666656</v>
      </c>
      <c r="Q22" s="38">
        <f>SUM(Q12:S21)</f>
        <v>7142.8</v>
      </c>
      <c r="R22" s="38">
        <f>SUM(R12:T21)</f>
        <v>7142.7699999999995</v>
      </c>
      <c r="S22" s="38">
        <f t="shared" ref="S22:Z22" si="8">SUM(S12:S21)</f>
        <v>7142.8</v>
      </c>
      <c r="T22" s="38">
        <f t="shared" si="8"/>
        <v>-0.03</v>
      </c>
      <c r="U22" s="38">
        <f t="shared" si="8"/>
        <v>7180.51</v>
      </c>
      <c r="V22" s="38">
        <f t="shared" si="8"/>
        <v>25852.350000000002</v>
      </c>
      <c r="W22" s="38">
        <f t="shared" si="8"/>
        <v>35919.202666666672</v>
      </c>
      <c r="X22" s="38">
        <f t="shared" si="8"/>
        <v>3628.61</v>
      </c>
      <c r="Y22" s="38">
        <f t="shared" si="8"/>
        <v>12800.05</v>
      </c>
      <c r="Z22" s="38">
        <f t="shared" si="8"/>
        <v>1248.79</v>
      </c>
      <c r="AA22" s="38">
        <f>SUM(AA12:AA21)</f>
        <v>17677.45</v>
      </c>
    </row>
    <row r="23" spans="1:27" ht="18.75" x14ac:dyDescent="0.3">
      <c r="A23" s="1"/>
      <c r="B23" s="23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9"/>
      <c r="X23" s="1"/>
      <c r="Y23" s="1"/>
      <c r="Z23" s="1"/>
      <c r="AA23" s="1"/>
    </row>
    <row r="24" spans="1:27" ht="18.75" x14ac:dyDescent="0.3">
      <c r="A24" s="1"/>
      <c r="B24" s="23" t="s">
        <v>67</v>
      </c>
      <c r="C24" s="36" t="s">
        <v>68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9"/>
      <c r="X24" s="1"/>
      <c r="Y24" s="1"/>
      <c r="Z24" s="1"/>
      <c r="AA24" s="1"/>
    </row>
    <row r="25" spans="1:27" ht="21" x14ac:dyDescent="0.35">
      <c r="A25" s="1"/>
      <c r="B25" s="1" t="s">
        <v>69</v>
      </c>
      <c r="C25" s="2" t="s">
        <v>70</v>
      </c>
      <c r="D25" t="s">
        <v>71</v>
      </c>
      <c r="E25" s="3">
        <v>7782.06</v>
      </c>
      <c r="F25" s="27">
        <v>15</v>
      </c>
      <c r="G25" s="3"/>
      <c r="H25" s="3"/>
      <c r="I25" s="3"/>
      <c r="J25" s="3"/>
      <c r="K25" s="3"/>
      <c r="L25" s="3"/>
      <c r="M25" s="3"/>
      <c r="N25" s="34"/>
      <c r="O25" s="3"/>
      <c r="P25" s="3">
        <f>E25+-N25</f>
        <v>7782.06</v>
      </c>
      <c r="Q25" s="3">
        <v>0</v>
      </c>
      <c r="R25" s="3"/>
      <c r="S25" s="3">
        <v>951.13</v>
      </c>
      <c r="T25" s="3">
        <v>-0.01</v>
      </c>
      <c r="U25" s="29">
        <f>ROUND(E25*0.115,2)</f>
        <v>894.94</v>
      </c>
      <c r="V25" s="3">
        <f>SUM(S25:U25)+G25</f>
        <v>1846.06</v>
      </c>
      <c r="W25" s="30">
        <f>P25-V25</f>
        <v>5936</v>
      </c>
      <c r="X25" s="43">
        <v>426.24</v>
      </c>
      <c r="Y25" s="3">
        <f>ROUND(+E25*17.5%,2)+ROUND(E25*3%,2)</f>
        <v>1595.32</v>
      </c>
      <c r="Z25" s="32">
        <f>ROUND(+E25*2%,2)</f>
        <v>155.63999999999999</v>
      </c>
      <c r="AA25" s="33">
        <f>SUM(X25:Z25)</f>
        <v>2177.1999999999998</v>
      </c>
    </row>
    <row r="26" spans="1:27" ht="21" x14ac:dyDescent="0.35">
      <c r="A26" s="1"/>
      <c r="B26" s="1" t="s">
        <v>72</v>
      </c>
      <c r="C26" s="2" t="s">
        <v>73</v>
      </c>
      <c r="D26" t="s">
        <v>74</v>
      </c>
      <c r="E26" s="3">
        <v>7782.06</v>
      </c>
      <c r="F26" s="27">
        <v>15</v>
      </c>
      <c r="G26" s="3"/>
      <c r="H26" s="3"/>
      <c r="I26" s="3"/>
      <c r="J26" s="3"/>
      <c r="K26" s="3"/>
      <c r="L26" s="3"/>
      <c r="M26" s="3"/>
      <c r="N26" s="40"/>
      <c r="O26" s="3"/>
      <c r="P26" s="3">
        <f>E26+-N26</f>
        <v>7782.06</v>
      </c>
      <c r="Q26" s="3">
        <v>0</v>
      </c>
      <c r="R26" s="3"/>
      <c r="S26" s="3">
        <v>951.13</v>
      </c>
      <c r="T26" s="3">
        <v>-0.01</v>
      </c>
      <c r="U26" s="29">
        <f>ROUND(E26*0.115,2)</f>
        <v>894.94</v>
      </c>
      <c r="V26" s="3">
        <f>SUM(S26:U26)+G26</f>
        <v>1846.06</v>
      </c>
      <c r="W26" s="30">
        <f>P26-V26</f>
        <v>5936</v>
      </c>
      <c r="X26" s="43">
        <v>426.24</v>
      </c>
      <c r="Y26" s="3">
        <f>ROUND(+E26*17.5%,2)+ROUND(E26*3%,2)</f>
        <v>1595.32</v>
      </c>
      <c r="Z26" s="32">
        <f>ROUND(+E26*2%,2)</f>
        <v>155.63999999999999</v>
      </c>
      <c r="AA26" s="33">
        <f>SUM(X26:Z26)</f>
        <v>2177.1999999999998</v>
      </c>
    </row>
    <row r="27" spans="1:27" ht="21" x14ac:dyDescent="0.35">
      <c r="A27" s="1"/>
      <c r="B27" s="1" t="s">
        <v>75</v>
      </c>
      <c r="C27" s="2" t="s">
        <v>76</v>
      </c>
      <c r="D27" s="44" t="s">
        <v>77</v>
      </c>
      <c r="E27" s="3">
        <v>7782.06</v>
      </c>
      <c r="F27" s="27">
        <v>15</v>
      </c>
      <c r="G27" s="28">
        <v>3336</v>
      </c>
      <c r="H27" s="3"/>
      <c r="I27" s="3"/>
      <c r="J27" s="3"/>
      <c r="K27" s="3"/>
      <c r="L27" s="3"/>
      <c r="M27" s="3"/>
      <c r="N27" s="34"/>
      <c r="O27" s="3"/>
      <c r="P27" s="3">
        <f>E27+-N27</f>
        <v>7782.06</v>
      </c>
      <c r="Q27" s="3">
        <v>0</v>
      </c>
      <c r="R27" s="3"/>
      <c r="S27" s="3">
        <v>951.13</v>
      </c>
      <c r="T27" s="3">
        <v>0.19</v>
      </c>
      <c r="U27" s="29">
        <f>ROUND(E27*0.115,2)</f>
        <v>894.94</v>
      </c>
      <c r="V27" s="3">
        <f>SUM(S27:U27)+G27</f>
        <v>5182.26</v>
      </c>
      <c r="W27" s="30">
        <f>P27-V27</f>
        <v>2599.8000000000002</v>
      </c>
      <c r="X27" s="43">
        <v>426.24</v>
      </c>
      <c r="Y27" s="3">
        <f>ROUND(+E27*17.5%,2)+ROUND(E27*3%,2)</f>
        <v>1595.32</v>
      </c>
      <c r="Z27" s="32">
        <f>ROUND(+E27*2%,2)</f>
        <v>155.63999999999999</v>
      </c>
      <c r="AA27" s="33">
        <f>SUM(X27:Z27)</f>
        <v>2177.1999999999998</v>
      </c>
    </row>
    <row r="28" spans="1:27" ht="21" x14ac:dyDescent="0.35">
      <c r="A28" s="1"/>
      <c r="B28" s="44" t="s">
        <v>78</v>
      </c>
      <c r="C28" s="2" t="s">
        <v>79</v>
      </c>
      <c r="D28" t="s">
        <v>74</v>
      </c>
      <c r="E28" s="3">
        <v>7782.06</v>
      </c>
      <c r="F28" s="27">
        <v>15</v>
      </c>
      <c r="G28" s="3"/>
      <c r="H28" s="34"/>
      <c r="I28" s="34"/>
      <c r="J28" s="34"/>
      <c r="K28" s="34"/>
      <c r="L28" s="34"/>
      <c r="M28" s="34"/>
      <c r="N28" s="34"/>
      <c r="O28" s="3"/>
      <c r="P28" s="3">
        <f>E28+-N28</f>
        <v>7782.06</v>
      </c>
      <c r="Q28" s="3"/>
      <c r="R28" s="3"/>
      <c r="S28" s="3">
        <v>951.13</v>
      </c>
      <c r="T28" s="3">
        <v>-0.01</v>
      </c>
      <c r="U28" s="29">
        <v>894.94</v>
      </c>
      <c r="V28" s="3">
        <f>SUM(S28:U28)+G28</f>
        <v>1846.06</v>
      </c>
      <c r="W28" s="30">
        <f>P28-V28</f>
        <v>5936</v>
      </c>
      <c r="X28" s="43">
        <v>426.24</v>
      </c>
      <c r="Y28" s="3">
        <v>1595.32</v>
      </c>
      <c r="Z28" s="32">
        <v>155.63999999999999</v>
      </c>
      <c r="AA28" s="33">
        <f>SUM(X28:Z28)</f>
        <v>2177.1999999999998</v>
      </c>
    </row>
    <row r="29" spans="1:27" ht="18.75" x14ac:dyDescent="0.3">
      <c r="A29" s="1"/>
      <c r="B29" s="23" t="s">
        <v>35</v>
      </c>
      <c r="C29" s="36"/>
      <c r="D29" s="37"/>
      <c r="E29" s="38">
        <f>SUM(E25:E28)</f>
        <v>31128.240000000002</v>
      </c>
      <c r="F29" s="38"/>
      <c r="G29" s="38">
        <f>+G28+G27+G25+G26</f>
        <v>3336</v>
      </c>
      <c r="H29" s="38"/>
      <c r="I29" s="38"/>
      <c r="J29" s="38"/>
      <c r="K29" s="38"/>
      <c r="L29" s="38"/>
      <c r="M29" s="38"/>
      <c r="N29" s="38">
        <f>SUM(N25:N28)</f>
        <v>0</v>
      </c>
      <c r="O29" s="38">
        <f>SUM(O25:O28)</f>
        <v>0</v>
      </c>
      <c r="P29" s="38">
        <f>SUM(P25:P28)</f>
        <v>31128.240000000002</v>
      </c>
      <c r="Q29" s="38">
        <f>SUM(Q25:Q27)</f>
        <v>0</v>
      </c>
      <c r="R29" s="38">
        <f>SUM(R25:R27)</f>
        <v>0</v>
      </c>
      <c r="S29" s="38">
        <f>SUM(S25:S28)</f>
        <v>3804.52</v>
      </c>
      <c r="T29" s="38">
        <f>SUM(T25:T28)</f>
        <v>0.16</v>
      </c>
      <c r="U29" s="38">
        <f>SUM(U25:U28)</f>
        <v>3579.76</v>
      </c>
      <c r="V29" s="38">
        <f t="shared" ref="V29:AA29" si="9">SUM(V25:V28)</f>
        <v>10720.44</v>
      </c>
      <c r="W29" s="38">
        <f t="shared" si="9"/>
        <v>20407.8</v>
      </c>
      <c r="X29" s="38">
        <f t="shared" si="9"/>
        <v>1704.96</v>
      </c>
      <c r="Y29" s="38">
        <f t="shared" si="9"/>
        <v>6381.28</v>
      </c>
      <c r="Z29" s="38">
        <f t="shared" si="9"/>
        <v>622.55999999999995</v>
      </c>
      <c r="AA29" s="38">
        <f t="shared" si="9"/>
        <v>8708.7999999999993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9"/>
      <c r="X30" s="1"/>
      <c r="Y30" s="1"/>
      <c r="Z30" s="1"/>
      <c r="AA30" s="1"/>
    </row>
    <row r="31" spans="1:27" ht="18.75" x14ac:dyDescent="0.3">
      <c r="A31" s="1"/>
      <c r="B31" s="23" t="s">
        <v>80</v>
      </c>
      <c r="C31" s="36" t="s">
        <v>81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9"/>
      <c r="X31" s="1"/>
      <c r="Y31" s="1"/>
      <c r="Z31" s="1"/>
      <c r="AA31" s="1"/>
    </row>
    <row r="32" spans="1:27" ht="21" x14ac:dyDescent="0.35">
      <c r="A32" s="1"/>
      <c r="B32" s="1" t="s">
        <v>82</v>
      </c>
      <c r="C32" s="2"/>
      <c r="D32" t="s">
        <v>83</v>
      </c>
      <c r="E32" s="3"/>
      <c r="F32" s="27"/>
      <c r="G32" s="3"/>
      <c r="H32" s="3"/>
      <c r="I32" s="3"/>
      <c r="J32" s="3"/>
      <c r="K32" s="3"/>
      <c r="L32" s="3"/>
      <c r="M32" s="3"/>
      <c r="N32" s="34"/>
      <c r="O32" s="3"/>
      <c r="P32" s="3"/>
      <c r="Q32" s="3"/>
      <c r="R32" s="3"/>
      <c r="S32" s="3"/>
      <c r="T32" s="3"/>
      <c r="U32" s="45"/>
      <c r="V32" s="3"/>
      <c r="W32" s="46"/>
      <c r="X32" s="43"/>
      <c r="Y32" s="43"/>
      <c r="Z32" s="32"/>
      <c r="AA32" s="33"/>
    </row>
    <row r="33" spans="1:27" ht="21" x14ac:dyDescent="0.35">
      <c r="A33" s="1"/>
      <c r="B33" t="s">
        <v>82</v>
      </c>
      <c r="C33" s="2" t="s">
        <v>84</v>
      </c>
      <c r="D33" t="s">
        <v>85</v>
      </c>
      <c r="E33" s="3">
        <f>7782.06/15*14</f>
        <v>7263.2559999999994</v>
      </c>
      <c r="F33" s="27">
        <v>14</v>
      </c>
      <c r="G33" s="3"/>
      <c r="H33" s="3"/>
      <c r="I33" s="3"/>
      <c r="J33" s="3"/>
      <c r="K33" s="3"/>
      <c r="L33" s="3"/>
      <c r="M33" s="3"/>
      <c r="N33" s="34"/>
      <c r="O33" s="3"/>
      <c r="P33" s="3">
        <f t="shared" ref="P33:P49" si="10">E33+-N33</f>
        <v>7263.2559999999994</v>
      </c>
      <c r="Q33" s="3"/>
      <c r="R33" s="3"/>
      <c r="S33" s="3">
        <v>840.32</v>
      </c>
      <c r="T33" s="3"/>
      <c r="U33" s="45">
        <v>894.94</v>
      </c>
      <c r="V33" s="3">
        <f t="shared" ref="V33:V39" si="11">SUM(S33:U33)+G33</f>
        <v>1735.2600000000002</v>
      </c>
      <c r="W33" s="30">
        <f t="shared" ref="W33:W49" si="12">P33-V33</f>
        <v>5527.9959999999992</v>
      </c>
      <c r="X33" s="43">
        <v>426.24</v>
      </c>
      <c r="Y33" s="3">
        <v>1595.32</v>
      </c>
      <c r="Z33" s="32">
        <v>155.63999999999999</v>
      </c>
      <c r="AA33" s="33">
        <f>SUM(X33:Z33)</f>
        <v>2177.1999999999998</v>
      </c>
    </row>
    <row r="34" spans="1:27" ht="21" x14ac:dyDescent="0.35">
      <c r="A34" s="1"/>
      <c r="B34" s="44" t="s">
        <v>86</v>
      </c>
      <c r="C34" s="2" t="s">
        <v>87</v>
      </c>
      <c r="D34" t="s">
        <v>85</v>
      </c>
      <c r="E34" s="3">
        <v>7782.06</v>
      </c>
      <c r="F34" s="27">
        <v>15</v>
      </c>
      <c r="G34" s="42"/>
      <c r="H34" s="3"/>
      <c r="I34" s="3"/>
      <c r="J34" s="3"/>
      <c r="K34" s="3"/>
      <c r="L34" s="3"/>
      <c r="M34" s="3"/>
      <c r="N34" s="34"/>
      <c r="O34" s="3"/>
      <c r="P34" s="3">
        <f t="shared" si="10"/>
        <v>7782.06</v>
      </c>
      <c r="Q34" s="3"/>
      <c r="R34" s="3"/>
      <c r="S34" s="3">
        <v>951.13</v>
      </c>
      <c r="T34" s="3">
        <v>-0.01</v>
      </c>
      <c r="U34" s="45">
        <v>894.94</v>
      </c>
      <c r="V34" s="3">
        <f t="shared" si="11"/>
        <v>1846.06</v>
      </c>
      <c r="W34" s="30">
        <f t="shared" si="12"/>
        <v>5936</v>
      </c>
      <c r="X34" s="43">
        <v>426.24</v>
      </c>
      <c r="Y34" s="3">
        <v>1595.32</v>
      </c>
      <c r="Z34" s="32">
        <v>155.63999999999999</v>
      </c>
      <c r="AA34" s="33">
        <f t="shared" ref="AA34:AA49" si="13">SUM(X34:Z34)</f>
        <v>2177.1999999999998</v>
      </c>
    </row>
    <row r="35" spans="1:27" ht="21" x14ac:dyDescent="0.35">
      <c r="A35" s="1"/>
      <c r="B35" s="1" t="s">
        <v>88</v>
      </c>
      <c r="C35" s="2" t="s">
        <v>89</v>
      </c>
      <c r="D35" s="1" t="s">
        <v>90</v>
      </c>
      <c r="E35" s="3">
        <v>7989.28</v>
      </c>
      <c r="F35" s="27">
        <v>15</v>
      </c>
      <c r="G35" s="28">
        <v>1332</v>
      </c>
      <c r="H35" s="3"/>
      <c r="I35" s="3"/>
      <c r="J35" s="3"/>
      <c r="K35" s="3"/>
      <c r="L35" s="3"/>
      <c r="M35" s="3"/>
      <c r="N35" s="34"/>
      <c r="O35" s="3"/>
      <c r="P35" s="3">
        <f t="shared" si="10"/>
        <v>7989.28</v>
      </c>
      <c r="Q35" s="3">
        <v>0</v>
      </c>
      <c r="R35" s="3"/>
      <c r="S35" s="3">
        <v>995.41</v>
      </c>
      <c r="T35" s="3">
        <v>0.1</v>
      </c>
      <c r="U35" s="45">
        <f t="shared" ref="U35:U49" si="14">ROUND(E35*0.115,2)</f>
        <v>918.77</v>
      </c>
      <c r="V35" s="3">
        <f t="shared" si="11"/>
        <v>3246.2799999999997</v>
      </c>
      <c r="W35" s="30">
        <f t="shared" si="12"/>
        <v>4743</v>
      </c>
      <c r="X35" s="43">
        <v>431.89</v>
      </c>
      <c r="Y35" s="3">
        <f t="shared" ref="Y35:Y49" si="15">ROUND(+E35*17.5%,2)+ROUND(E35*3%,2)</f>
        <v>1637.8</v>
      </c>
      <c r="Z35" s="32">
        <f t="shared" ref="Z35:Z49" si="16">ROUND(+E35*2%,2)</f>
        <v>159.79</v>
      </c>
      <c r="AA35" s="33">
        <f t="shared" si="13"/>
        <v>2229.48</v>
      </c>
    </row>
    <row r="36" spans="1:27" ht="21" x14ac:dyDescent="0.35">
      <c r="A36" s="1"/>
      <c r="B36" s="1" t="s">
        <v>91</v>
      </c>
      <c r="C36" s="2" t="s">
        <v>92</v>
      </c>
      <c r="D36" s="1" t="s">
        <v>93</v>
      </c>
      <c r="E36" s="3">
        <v>7782.06</v>
      </c>
      <c r="F36" s="27">
        <v>15</v>
      </c>
      <c r="G36" s="48"/>
      <c r="H36" s="3"/>
      <c r="I36" s="28">
        <v>2994.04</v>
      </c>
      <c r="J36" s="3"/>
      <c r="K36" s="3"/>
      <c r="L36" s="3"/>
      <c r="M36" s="3"/>
      <c r="N36" s="34"/>
      <c r="O36" s="3"/>
      <c r="P36" s="3">
        <f t="shared" si="10"/>
        <v>7782.06</v>
      </c>
      <c r="Q36" s="3">
        <v>0</v>
      </c>
      <c r="R36" s="3"/>
      <c r="S36" s="3">
        <v>951.13</v>
      </c>
      <c r="T36" s="3">
        <v>0.15</v>
      </c>
      <c r="U36" s="45">
        <f t="shared" si="14"/>
        <v>894.94</v>
      </c>
      <c r="V36" s="3">
        <f>SUM(S36:U36)+G36+I36</f>
        <v>4840.26</v>
      </c>
      <c r="W36" s="30">
        <f t="shared" si="12"/>
        <v>2941.8</v>
      </c>
      <c r="X36" s="43">
        <v>426.24</v>
      </c>
      <c r="Y36" s="3">
        <f t="shared" si="15"/>
        <v>1595.32</v>
      </c>
      <c r="Z36" s="32">
        <f t="shared" si="16"/>
        <v>155.63999999999999</v>
      </c>
      <c r="AA36" s="33">
        <f t="shared" si="13"/>
        <v>2177.1999999999998</v>
      </c>
    </row>
    <row r="37" spans="1:27" ht="21" x14ac:dyDescent="0.35">
      <c r="A37" s="1"/>
      <c r="B37" s="1" t="s">
        <v>94</v>
      </c>
      <c r="C37" s="2" t="s">
        <v>95</v>
      </c>
      <c r="D37" s="1" t="s">
        <v>96</v>
      </c>
      <c r="E37" s="3">
        <v>7782.06</v>
      </c>
      <c r="F37" s="27">
        <v>15</v>
      </c>
      <c r="G37" s="28">
        <v>2143</v>
      </c>
      <c r="H37" s="3"/>
      <c r="I37" s="3"/>
      <c r="J37" s="3"/>
      <c r="K37" s="3"/>
      <c r="L37" s="3"/>
      <c r="M37" s="3"/>
      <c r="N37" s="40">
        <v>1.24</v>
      </c>
      <c r="O37" s="3"/>
      <c r="P37" s="3">
        <f t="shared" si="10"/>
        <v>7780.8200000000006</v>
      </c>
      <c r="Q37" s="3">
        <v>0</v>
      </c>
      <c r="R37" s="3"/>
      <c r="S37" s="3">
        <v>951.13</v>
      </c>
      <c r="T37" s="3">
        <v>0.15</v>
      </c>
      <c r="U37" s="45">
        <f t="shared" si="14"/>
        <v>894.94</v>
      </c>
      <c r="V37" s="3">
        <f t="shared" si="11"/>
        <v>3989.2200000000003</v>
      </c>
      <c r="W37" s="30">
        <f t="shared" si="12"/>
        <v>3791.6000000000004</v>
      </c>
      <c r="X37" s="43">
        <v>426.24</v>
      </c>
      <c r="Y37" s="3">
        <f t="shared" si="15"/>
        <v>1595.32</v>
      </c>
      <c r="Z37" s="32">
        <f t="shared" si="16"/>
        <v>155.63999999999999</v>
      </c>
      <c r="AA37" s="33">
        <f t="shared" si="13"/>
        <v>2177.1999999999998</v>
      </c>
    </row>
    <row r="38" spans="1:27" ht="21" x14ac:dyDescent="0.35">
      <c r="A38" s="1"/>
      <c r="B38" s="1" t="s">
        <v>97</v>
      </c>
      <c r="C38" s="2" t="s">
        <v>60</v>
      </c>
      <c r="D38" s="1" t="s">
        <v>96</v>
      </c>
      <c r="E38" s="3"/>
      <c r="F38" s="27"/>
      <c r="G38" s="47"/>
      <c r="H38" s="3"/>
      <c r="I38" s="3"/>
      <c r="J38" s="3"/>
      <c r="K38" s="3"/>
      <c r="L38" s="3"/>
      <c r="M38" s="3"/>
      <c r="N38" s="34"/>
      <c r="O38" s="3"/>
      <c r="P38" s="3">
        <f t="shared" si="10"/>
        <v>0</v>
      </c>
      <c r="Q38" s="3">
        <v>0</v>
      </c>
      <c r="R38" s="3"/>
      <c r="S38" s="3"/>
      <c r="T38" s="3"/>
      <c r="U38" s="45">
        <f t="shared" si="14"/>
        <v>0</v>
      </c>
      <c r="V38" s="3">
        <f t="shared" si="11"/>
        <v>0</v>
      </c>
      <c r="W38" s="30">
        <f t="shared" si="12"/>
        <v>0</v>
      </c>
      <c r="X38" s="43"/>
      <c r="Y38" s="3">
        <f t="shared" si="15"/>
        <v>0</v>
      </c>
      <c r="Z38" s="32">
        <f t="shared" si="16"/>
        <v>0</v>
      </c>
      <c r="AA38" s="33">
        <f t="shared" si="13"/>
        <v>0</v>
      </c>
    </row>
    <row r="39" spans="1:27" ht="21" x14ac:dyDescent="0.35">
      <c r="A39" s="1"/>
      <c r="B39" s="1" t="s">
        <v>98</v>
      </c>
      <c r="C39" s="2" t="s">
        <v>99</v>
      </c>
      <c r="D39" s="1" t="s">
        <v>96</v>
      </c>
      <c r="E39" s="3">
        <v>7513.82</v>
      </c>
      <c r="F39" s="27">
        <v>15</v>
      </c>
      <c r="G39" s="3"/>
      <c r="H39" s="3"/>
      <c r="I39" s="3"/>
      <c r="J39" s="3"/>
      <c r="K39" s="3"/>
      <c r="L39" s="3"/>
      <c r="M39" s="3"/>
      <c r="N39" s="40"/>
      <c r="O39" s="3"/>
      <c r="P39" s="3">
        <f t="shared" si="10"/>
        <v>7513.82</v>
      </c>
      <c r="Q39" s="3">
        <v>0</v>
      </c>
      <c r="R39" s="3"/>
      <c r="S39" s="3">
        <v>893.85</v>
      </c>
      <c r="T39" s="3">
        <v>0.08</v>
      </c>
      <c r="U39" s="45">
        <f t="shared" si="14"/>
        <v>864.09</v>
      </c>
      <c r="V39" s="3">
        <f t="shared" si="11"/>
        <v>1758.02</v>
      </c>
      <c r="W39" s="30">
        <f t="shared" si="12"/>
        <v>5755.7999999999993</v>
      </c>
      <c r="X39" s="43">
        <v>418.91</v>
      </c>
      <c r="Y39" s="3">
        <f t="shared" si="15"/>
        <v>1540.3300000000002</v>
      </c>
      <c r="Z39" s="32">
        <f t="shared" si="16"/>
        <v>150.28</v>
      </c>
      <c r="AA39" s="33">
        <f t="shared" si="13"/>
        <v>2109.5200000000004</v>
      </c>
    </row>
    <row r="40" spans="1:27" ht="21" x14ac:dyDescent="0.35">
      <c r="A40" s="1"/>
      <c r="B40" t="s">
        <v>100</v>
      </c>
      <c r="C40" s="2" t="s">
        <v>101</v>
      </c>
      <c r="D40" t="s">
        <v>102</v>
      </c>
      <c r="E40" s="3">
        <v>7782.06</v>
      </c>
      <c r="F40" s="27">
        <v>15</v>
      </c>
      <c r="G40" s="3"/>
      <c r="H40" s="3"/>
      <c r="I40" s="3"/>
      <c r="J40" s="28">
        <v>2257.0300000000002</v>
      </c>
      <c r="K40" s="28">
        <v>86.18</v>
      </c>
      <c r="L40" s="28">
        <v>1375.93</v>
      </c>
      <c r="M40" s="28">
        <v>37.35</v>
      </c>
      <c r="N40" s="40">
        <v>3.71</v>
      </c>
      <c r="O40" s="3"/>
      <c r="P40" s="3">
        <f t="shared" si="10"/>
        <v>7778.35</v>
      </c>
      <c r="Q40" s="3">
        <v>0</v>
      </c>
      <c r="R40" s="3"/>
      <c r="S40" s="3">
        <v>951.13</v>
      </c>
      <c r="T40" s="3">
        <v>-0.01</v>
      </c>
      <c r="U40" s="45">
        <f t="shared" si="14"/>
        <v>894.94</v>
      </c>
      <c r="V40" s="3">
        <f>SUM(S40:U40)+G40+J40+K40+L40+M40</f>
        <v>5602.5500000000011</v>
      </c>
      <c r="W40" s="30">
        <f t="shared" si="12"/>
        <v>2175.7999999999993</v>
      </c>
      <c r="X40" s="43">
        <v>426.24</v>
      </c>
      <c r="Y40" s="3">
        <f t="shared" si="15"/>
        <v>1595.32</v>
      </c>
      <c r="Z40" s="32">
        <f t="shared" si="16"/>
        <v>155.63999999999999</v>
      </c>
      <c r="AA40" s="33">
        <f t="shared" si="13"/>
        <v>2177.1999999999998</v>
      </c>
    </row>
    <row r="41" spans="1:27" ht="21" x14ac:dyDescent="0.35">
      <c r="A41" s="1"/>
      <c r="B41" s="1" t="s">
        <v>103</v>
      </c>
      <c r="C41" s="2" t="s">
        <v>104</v>
      </c>
      <c r="D41" s="1" t="s">
        <v>102</v>
      </c>
      <c r="E41" s="3">
        <v>7782.06</v>
      </c>
      <c r="F41" s="27">
        <v>15</v>
      </c>
      <c r="G41" s="42"/>
      <c r="H41" s="3"/>
      <c r="I41" s="3"/>
      <c r="J41" s="28">
        <v>2254.1999999999998</v>
      </c>
      <c r="K41" s="28">
        <v>112.95</v>
      </c>
      <c r="L41" s="42"/>
      <c r="M41" s="42"/>
      <c r="N41" s="40">
        <v>1.24</v>
      </c>
      <c r="O41" s="3"/>
      <c r="P41" s="3">
        <f t="shared" si="10"/>
        <v>7780.8200000000006</v>
      </c>
      <c r="Q41" s="3">
        <v>0</v>
      </c>
      <c r="R41" s="3"/>
      <c r="S41" s="3">
        <v>951.13</v>
      </c>
      <c r="T41" s="3">
        <v>0.2</v>
      </c>
      <c r="U41" s="45">
        <f t="shared" si="14"/>
        <v>894.94</v>
      </c>
      <c r="V41" s="3">
        <f>SUM(S41:U41)+G41+J41+K41</f>
        <v>4213.4199999999992</v>
      </c>
      <c r="W41" s="30">
        <f t="shared" si="12"/>
        <v>3567.4000000000015</v>
      </c>
      <c r="X41" s="43">
        <v>426.24</v>
      </c>
      <c r="Y41" s="3">
        <f t="shared" si="15"/>
        <v>1595.32</v>
      </c>
      <c r="Z41" s="32">
        <f t="shared" si="16"/>
        <v>155.63999999999999</v>
      </c>
      <c r="AA41" s="33">
        <f t="shared" si="13"/>
        <v>2177.1999999999998</v>
      </c>
    </row>
    <row r="42" spans="1:27" ht="21" x14ac:dyDescent="0.35">
      <c r="A42" s="1"/>
      <c r="B42" s="1" t="s">
        <v>105</v>
      </c>
      <c r="C42" s="2" t="s">
        <v>106</v>
      </c>
      <c r="D42" s="1" t="s">
        <v>107</v>
      </c>
      <c r="E42" s="3">
        <v>7513.82</v>
      </c>
      <c r="F42" s="27">
        <v>15</v>
      </c>
      <c r="G42" s="3"/>
      <c r="H42" s="3"/>
      <c r="I42" s="3"/>
      <c r="J42" s="3"/>
      <c r="K42" s="3"/>
      <c r="L42" s="3"/>
      <c r="M42" s="3"/>
      <c r="N42" s="34"/>
      <c r="O42" s="3"/>
      <c r="P42" s="3">
        <f t="shared" si="10"/>
        <v>7513.82</v>
      </c>
      <c r="Q42" s="3">
        <v>0</v>
      </c>
      <c r="R42" s="3"/>
      <c r="S42" s="3">
        <v>893.85</v>
      </c>
      <c r="T42" s="3">
        <v>0.08</v>
      </c>
      <c r="U42" s="45">
        <f t="shared" si="14"/>
        <v>864.09</v>
      </c>
      <c r="V42" s="3">
        <f>SUM(S42:U42)+G42</f>
        <v>1758.02</v>
      </c>
      <c r="W42" s="30">
        <f t="shared" si="12"/>
        <v>5755.7999999999993</v>
      </c>
      <c r="X42" s="43">
        <v>418.91</v>
      </c>
      <c r="Y42" s="3">
        <f t="shared" si="15"/>
        <v>1540.3300000000002</v>
      </c>
      <c r="Z42" s="32">
        <f t="shared" si="16"/>
        <v>150.28</v>
      </c>
      <c r="AA42" s="33">
        <f t="shared" si="13"/>
        <v>2109.5200000000004</v>
      </c>
    </row>
    <row r="43" spans="1:27" ht="21" x14ac:dyDescent="0.35">
      <c r="A43" s="1"/>
      <c r="B43" s="1" t="s">
        <v>108</v>
      </c>
      <c r="C43" s="2" t="s">
        <v>109</v>
      </c>
      <c r="D43" s="1" t="s">
        <v>107</v>
      </c>
      <c r="E43" s="3">
        <v>7782.06</v>
      </c>
      <c r="F43" s="27">
        <v>15</v>
      </c>
      <c r="G43" s="28">
        <v>1253</v>
      </c>
      <c r="H43" s="3"/>
      <c r="I43" s="3"/>
      <c r="J43" s="3"/>
      <c r="K43" s="3"/>
      <c r="L43" s="3"/>
      <c r="M43" s="3"/>
      <c r="N43" s="34"/>
      <c r="O43" s="3"/>
      <c r="P43" s="3">
        <f t="shared" si="10"/>
        <v>7782.06</v>
      </c>
      <c r="Q43" s="3">
        <v>0</v>
      </c>
      <c r="R43" s="3"/>
      <c r="S43" s="3">
        <v>951.13</v>
      </c>
      <c r="T43" s="3">
        <v>-0.01</v>
      </c>
      <c r="U43" s="45">
        <f t="shared" si="14"/>
        <v>894.94</v>
      </c>
      <c r="V43" s="3">
        <f>SUM(S43:U43)+G43</f>
        <v>3099.06</v>
      </c>
      <c r="W43" s="30">
        <f t="shared" si="12"/>
        <v>4683</v>
      </c>
      <c r="X43" s="43">
        <v>426.24</v>
      </c>
      <c r="Y43" s="3">
        <f t="shared" si="15"/>
        <v>1595.32</v>
      </c>
      <c r="Z43" s="32">
        <f t="shared" si="16"/>
        <v>155.63999999999999</v>
      </c>
      <c r="AA43" s="33">
        <f t="shared" si="13"/>
        <v>2177.1999999999998</v>
      </c>
    </row>
    <row r="44" spans="1:27" ht="21" x14ac:dyDescent="0.35">
      <c r="A44" s="1"/>
      <c r="B44" t="s">
        <v>110</v>
      </c>
      <c r="C44" s="2" t="s">
        <v>111</v>
      </c>
      <c r="D44" t="s">
        <v>112</v>
      </c>
      <c r="E44" s="3">
        <v>7782.06</v>
      </c>
      <c r="F44" s="27">
        <v>15</v>
      </c>
      <c r="G44" s="28">
        <v>1478</v>
      </c>
      <c r="H44" s="3"/>
      <c r="I44" s="3"/>
      <c r="J44" s="3"/>
      <c r="K44" s="3"/>
      <c r="L44" s="3"/>
      <c r="M44" s="3"/>
      <c r="N44" s="34">
        <v>14.88</v>
      </c>
      <c r="O44" s="3"/>
      <c r="P44" s="3">
        <f t="shared" si="10"/>
        <v>7767.18</v>
      </c>
      <c r="Q44" s="3">
        <v>0</v>
      </c>
      <c r="R44" s="3"/>
      <c r="S44" s="3">
        <v>951.13</v>
      </c>
      <c r="T44" s="3">
        <v>-0.09</v>
      </c>
      <c r="U44" s="45">
        <f t="shared" si="14"/>
        <v>894.94</v>
      </c>
      <c r="V44" s="3">
        <f>SUM(S44:U44)+G44</f>
        <v>3323.98</v>
      </c>
      <c r="W44" s="30">
        <f t="shared" si="12"/>
        <v>4443.2000000000007</v>
      </c>
      <c r="X44" s="43">
        <v>426.24</v>
      </c>
      <c r="Y44" s="3">
        <f t="shared" si="15"/>
        <v>1595.32</v>
      </c>
      <c r="Z44" s="32">
        <f t="shared" si="16"/>
        <v>155.63999999999999</v>
      </c>
      <c r="AA44" s="33">
        <f t="shared" si="13"/>
        <v>2177.1999999999998</v>
      </c>
    </row>
    <row r="45" spans="1:27" ht="21" x14ac:dyDescent="0.35">
      <c r="A45" s="1"/>
      <c r="B45" t="s">
        <v>113</v>
      </c>
      <c r="C45" s="2" t="s">
        <v>114</v>
      </c>
      <c r="D45" t="s">
        <v>112</v>
      </c>
      <c r="E45" s="3">
        <v>7782.06</v>
      </c>
      <c r="F45" s="27">
        <v>15</v>
      </c>
      <c r="G45" s="28">
        <v>944</v>
      </c>
      <c r="H45" s="3"/>
      <c r="I45" s="3"/>
      <c r="J45" s="3"/>
      <c r="K45" s="3"/>
      <c r="L45" s="3"/>
      <c r="M45" s="3"/>
      <c r="N45" s="34"/>
      <c r="O45" s="3"/>
      <c r="P45" s="3">
        <f t="shared" si="10"/>
        <v>7782.06</v>
      </c>
      <c r="Q45" s="3">
        <v>0</v>
      </c>
      <c r="R45" s="3"/>
      <c r="S45" s="3">
        <v>951.13</v>
      </c>
      <c r="T45" s="3">
        <v>-0.01</v>
      </c>
      <c r="U45" s="45">
        <f t="shared" si="14"/>
        <v>894.94</v>
      </c>
      <c r="V45" s="3">
        <f>SUM(S45:U45)+G45</f>
        <v>2790.06</v>
      </c>
      <c r="W45" s="30">
        <f t="shared" si="12"/>
        <v>4992</v>
      </c>
      <c r="X45" s="43">
        <v>426.24</v>
      </c>
      <c r="Y45" s="3">
        <f t="shared" si="15"/>
        <v>1595.32</v>
      </c>
      <c r="Z45" s="32">
        <f t="shared" si="16"/>
        <v>155.63999999999999</v>
      </c>
      <c r="AA45" s="33">
        <f t="shared" si="13"/>
        <v>2177.1999999999998</v>
      </c>
    </row>
    <row r="46" spans="1:27" ht="21" x14ac:dyDescent="0.35">
      <c r="A46" s="1"/>
      <c r="B46" t="s">
        <v>115</v>
      </c>
      <c r="C46" s="2" t="s">
        <v>116</v>
      </c>
      <c r="D46" t="s">
        <v>112</v>
      </c>
      <c r="E46" s="3">
        <v>7782.06</v>
      </c>
      <c r="F46" s="27">
        <v>15</v>
      </c>
      <c r="G46" s="3"/>
      <c r="H46" s="3"/>
      <c r="I46" s="3"/>
      <c r="J46" s="3"/>
      <c r="K46" s="3"/>
      <c r="L46" s="3"/>
      <c r="M46" s="3"/>
      <c r="N46" s="34"/>
      <c r="O46" s="3"/>
      <c r="P46" s="3">
        <f t="shared" si="10"/>
        <v>7782.06</v>
      </c>
      <c r="Q46" s="3">
        <v>0</v>
      </c>
      <c r="R46" s="3"/>
      <c r="S46" s="3">
        <v>951.13</v>
      </c>
      <c r="T46" s="3">
        <v>-0.01</v>
      </c>
      <c r="U46" s="45">
        <f t="shared" si="14"/>
        <v>894.94</v>
      </c>
      <c r="V46" s="3">
        <f>SUM(S46:U46)+G46</f>
        <v>1846.06</v>
      </c>
      <c r="W46" s="30">
        <f t="shared" si="12"/>
        <v>5936</v>
      </c>
      <c r="X46" s="43">
        <v>426.24</v>
      </c>
      <c r="Y46" s="3">
        <f t="shared" si="15"/>
        <v>1595.32</v>
      </c>
      <c r="Z46" s="32">
        <f t="shared" si="16"/>
        <v>155.63999999999999</v>
      </c>
      <c r="AA46" s="33">
        <f t="shared" si="13"/>
        <v>2177.1999999999998</v>
      </c>
    </row>
    <row r="47" spans="1:27" ht="21" x14ac:dyDescent="0.35">
      <c r="A47" s="1"/>
      <c r="B47" t="s">
        <v>117</v>
      </c>
      <c r="C47" s="2" t="s">
        <v>118</v>
      </c>
      <c r="D47" t="s">
        <v>112</v>
      </c>
      <c r="E47" s="3">
        <v>7782.06</v>
      </c>
      <c r="F47" s="27">
        <v>15</v>
      </c>
      <c r="G47" s="3"/>
      <c r="H47" s="3"/>
      <c r="I47" s="28">
        <v>2600.7800000000002</v>
      </c>
      <c r="J47" s="3"/>
      <c r="K47" s="3"/>
      <c r="L47" s="3"/>
      <c r="M47" s="3"/>
      <c r="N47" s="34">
        <v>1.24</v>
      </c>
      <c r="O47" s="3"/>
      <c r="P47" s="3">
        <f t="shared" si="10"/>
        <v>7780.8200000000006</v>
      </c>
      <c r="Q47" s="3">
        <v>0</v>
      </c>
      <c r="R47" s="3"/>
      <c r="S47" s="3">
        <v>951.13</v>
      </c>
      <c r="T47" s="3">
        <v>0.17</v>
      </c>
      <c r="U47" s="45">
        <f t="shared" si="14"/>
        <v>894.94</v>
      </c>
      <c r="V47" s="3">
        <f>SUM(S47:U47)+G47+I47</f>
        <v>4447.0200000000004</v>
      </c>
      <c r="W47" s="49">
        <f t="shared" si="12"/>
        <v>3333.8</v>
      </c>
      <c r="X47" s="43">
        <v>426.24</v>
      </c>
      <c r="Y47" s="3">
        <f t="shared" si="15"/>
        <v>1595.32</v>
      </c>
      <c r="Z47" s="32">
        <f t="shared" si="16"/>
        <v>155.63999999999999</v>
      </c>
      <c r="AA47" s="33">
        <f t="shared" si="13"/>
        <v>2177.1999999999998</v>
      </c>
    </row>
    <row r="48" spans="1:27" ht="21" x14ac:dyDescent="0.35">
      <c r="A48" s="1"/>
      <c r="B48" t="s">
        <v>119</v>
      </c>
      <c r="C48" s="2" t="s">
        <v>60</v>
      </c>
      <c r="D48" t="s">
        <v>112</v>
      </c>
      <c r="E48" s="3"/>
      <c r="F48" s="27"/>
      <c r="G48" s="3"/>
      <c r="H48" s="3"/>
      <c r="I48" s="3"/>
      <c r="J48" s="3"/>
      <c r="K48" s="3"/>
      <c r="L48" s="3"/>
      <c r="M48" s="3"/>
      <c r="N48" s="40"/>
      <c r="O48" s="3"/>
      <c r="P48" s="3">
        <f t="shared" si="10"/>
        <v>0</v>
      </c>
      <c r="Q48" s="3">
        <v>0</v>
      </c>
      <c r="R48" s="3"/>
      <c r="S48" s="3"/>
      <c r="T48" s="3"/>
      <c r="U48" s="45">
        <f t="shared" si="14"/>
        <v>0</v>
      </c>
      <c r="V48" s="3">
        <f>SUM(S48:U48)+G48</f>
        <v>0</v>
      </c>
      <c r="W48" s="30">
        <f t="shared" si="12"/>
        <v>0</v>
      </c>
      <c r="X48" s="43"/>
      <c r="Y48" s="3">
        <f t="shared" si="15"/>
        <v>0</v>
      </c>
      <c r="Z48" s="32">
        <f t="shared" si="16"/>
        <v>0</v>
      </c>
      <c r="AA48" s="33">
        <f t="shared" si="13"/>
        <v>0</v>
      </c>
    </row>
    <row r="49" spans="1:27" ht="21" x14ac:dyDescent="0.35">
      <c r="A49" s="1"/>
      <c r="B49" t="s">
        <v>120</v>
      </c>
      <c r="C49" s="2" t="s">
        <v>121</v>
      </c>
      <c r="D49" t="s">
        <v>122</v>
      </c>
      <c r="E49" s="3">
        <v>4844.53</v>
      </c>
      <c r="F49" s="27">
        <v>15</v>
      </c>
      <c r="G49" s="3"/>
      <c r="H49" s="3"/>
      <c r="I49" s="3"/>
      <c r="J49" s="3"/>
      <c r="K49" s="3"/>
      <c r="L49" s="3"/>
      <c r="M49" s="3"/>
      <c r="N49" s="34">
        <v>2.31</v>
      </c>
      <c r="O49" s="3"/>
      <c r="P49" s="3">
        <f t="shared" si="10"/>
        <v>4842.2199999999993</v>
      </c>
      <c r="Q49" s="3"/>
      <c r="R49" s="3"/>
      <c r="S49" s="3">
        <v>397.02</v>
      </c>
      <c r="T49" s="3">
        <v>0.08</v>
      </c>
      <c r="U49" s="45">
        <f t="shared" si="14"/>
        <v>557.12</v>
      </c>
      <c r="V49" s="3">
        <f>SUM(S49:U49)+G49</f>
        <v>954.22</v>
      </c>
      <c r="W49" s="30">
        <f t="shared" si="12"/>
        <v>3887.9999999999991</v>
      </c>
      <c r="X49" s="31">
        <v>346.02</v>
      </c>
      <c r="Y49" s="3">
        <f t="shared" si="15"/>
        <v>993.13</v>
      </c>
      <c r="Z49" s="32">
        <f t="shared" si="16"/>
        <v>96.89</v>
      </c>
      <c r="AA49" s="33">
        <f t="shared" si="13"/>
        <v>1436.0400000000002</v>
      </c>
    </row>
    <row r="50" spans="1:27" ht="18.75" x14ac:dyDescent="0.3">
      <c r="A50" s="1"/>
      <c r="B50" s="23" t="s">
        <v>35</v>
      </c>
      <c r="C50" s="36"/>
      <c r="D50" s="37"/>
      <c r="E50" s="38">
        <f>SUM(E32:E49)</f>
        <v>112945.30599999998</v>
      </c>
      <c r="F50" s="38"/>
      <c r="G50" s="38">
        <f>SUM(G32:G49)</f>
        <v>7150</v>
      </c>
      <c r="H50" s="38">
        <f t="shared" ref="H50:M50" si="17">SUM(H32:H49)</f>
        <v>0</v>
      </c>
      <c r="I50" s="38">
        <f t="shared" si="17"/>
        <v>5594.82</v>
      </c>
      <c r="J50" s="38">
        <f t="shared" si="17"/>
        <v>4511.2299999999996</v>
      </c>
      <c r="K50" s="38">
        <f t="shared" si="17"/>
        <v>199.13</v>
      </c>
      <c r="L50" s="38">
        <f t="shared" si="17"/>
        <v>1375.93</v>
      </c>
      <c r="M50" s="38">
        <f t="shared" si="17"/>
        <v>37.35</v>
      </c>
      <c r="N50" s="38">
        <f>SUM(N32:N49)</f>
        <v>24.619999999999997</v>
      </c>
      <c r="O50" s="38">
        <f t="shared" ref="O50:AA50" si="18">SUM(O32:O49)</f>
        <v>0</v>
      </c>
      <c r="P50" s="38">
        <f t="shared" si="18"/>
        <v>112920.68599999999</v>
      </c>
      <c r="Q50" s="38">
        <f t="shared" si="18"/>
        <v>0</v>
      </c>
      <c r="R50" s="38">
        <f t="shared" si="18"/>
        <v>0</v>
      </c>
      <c r="S50" s="38">
        <f t="shared" si="18"/>
        <v>13531.749999999996</v>
      </c>
      <c r="T50" s="38">
        <f>SUM(T32:T49)</f>
        <v>0.87</v>
      </c>
      <c r="U50" s="38">
        <f t="shared" si="18"/>
        <v>13048.410000000005</v>
      </c>
      <c r="V50" s="38">
        <f t="shared" si="18"/>
        <v>45449.490000000005</v>
      </c>
      <c r="W50" s="38">
        <f t="shared" si="18"/>
        <v>67471.195999999996</v>
      </c>
      <c r="X50" s="38">
        <f t="shared" si="18"/>
        <v>6304.369999999999</v>
      </c>
      <c r="Y50" s="38">
        <f t="shared" si="18"/>
        <v>23260.11</v>
      </c>
      <c r="Z50" s="38">
        <f t="shared" si="18"/>
        <v>2269.2799999999993</v>
      </c>
      <c r="AA50" s="38">
        <f t="shared" si="18"/>
        <v>31833.760000000006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9"/>
      <c r="X51" s="1"/>
      <c r="Y51" s="1"/>
      <c r="Z51" s="1"/>
      <c r="AA51" s="1"/>
    </row>
    <row r="52" spans="1:27" ht="18.75" x14ac:dyDescent="0.3">
      <c r="A52" s="1"/>
      <c r="B52" s="23" t="s">
        <v>123</v>
      </c>
      <c r="C52" s="36" t="s">
        <v>124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9"/>
      <c r="X52" s="1"/>
      <c r="Y52" s="1"/>
      <c r="Z52" s="1"/>
      <c r="AA52" s="1"/>
    </row>
    <row r="53" spans="1:27" ht="21" x14ac:dyDescent="0.35">
      <c r="A53" s="1"/>
      <c r="B53" s="1" t="s">
        <v>125</v>
      </c>
      <c r="C53" s="2" t="s">
        <v>126</v>
      </c>
      <c r="D53" s="1" t="s">
        <v>127</v>
      </c>
      <c r="E53" s="3">
        <v>7989.28</v>
      </c>
      <c r="F53" s="27">
        <v>15</v>
      </c>
      <c r="G53" s="50"/>
      <c r="H53" s="3"/>
      <c r="I53" s="3"/>
      <c r="J53" s="3"/>
      <c r="K53" s="3"/>
      <c r="L53" s="3"/>
      <c r="M53" s="3"/>
      <c r="N53" s="34"/>
      <c r="O53" s="3"/>
      <c r="P53" s="3">
        <f t="shared" ref="P53:P58" si="19">E53+-N53</f>
        <v>7989.28</v>
      </c>
      <c r="Q53" s="3"/>
      <c r="R53" s="3"/>
      <c r="S53" s="3">
        <v>995.41</v>
      </c>
      <c r="T53" s="3">
        <v>-0.1</v>
      </c>
      <c r="U53" s="29">
        <f t="shared" ref="U53:U58" si="20">ROUND(E53*0.115,2)</f>
        <v>918.77</v>
      </c>
      <c r="V53" s="3">
        <f t="shared" ref="V53:V58" si="21">SUM(S53:U53)+G53</f>
        <v>1914.08</v>
      </c>
      <c r="W53" s="30">
        <f t="shared" ref="W53:W58" si="22">P53-V53</f>
        <v>6075.2</v>
      </c>
      <c r="X53" s="43">
        <v>431.89</v>
      </c>
      <c r="Y53" s="3">
        <f t="shared" ref="Y53:Y58" si="23">ROUND(+E53*17.5%,2)+ROUND(E53*3%,2)</f>
        <v>1637.8</v>
      </c>
      <c r="Z53" s="32">
        <f t="shared" ref="Z53:Z58" si="24">ROUND(+E53*2%,2)</f>
        <v>159.79</v>
      </c>
      <c r="AA53" s="33">
        <f t="shared" ref="AA53:AA58" si="25">SUM(X53:Z53)</f>
        <v>2229.48</v>
      </c>
    </row>
    <row r="54" spans="1:27" ht="21" x14ac:dyDescent="0.35">
      <c r="A54" s="1"/>
      <c r="B54" s="1" t="s">
        <v>128</v>
      </c>
      <c r="C54" s="2" t="s">
        <v>129</v>
      </c>
      <c r="D54" s="1" t="s">
        <v>83</v>
      </c>
      <c r="E54" s="3">
        <v>7782.06</v>
      </c>
      <c r="F54" s="27">
        <v>15</v>
      </c>
      <c r="G54" s="28">
        <v>1518.83</v>
      </c>
      <c r="H54" s="3"/>
      <c r="I54" s="3"/>
      <c r="J54" s="3"/>
      <c r="K54" s="3"/>
      <c r="L54" s="3"/>
      <c r="M54" s="3"/>
      <c r="N54" s="34"/>
      <c r="O54" s="3"/>
      <c r="P54" s="3">
        <f t="shared" si="19"/>
        <v>7782.06</v>
      </c>
      <c r="Q54" s="3"/>
      <c r="R54" s="3"/>
      <c r="S54" s="3">
        <v>951.13</v>
      </c>
      <c r="T54" s="3">
        <v>0.16</v>
      </c>
      <c r="U54" s="29">
        <f t="shared" si="20"/>
        <v>894.94</v>
      </c>
      <c r="V54" s="3">
        <f t="shared" si="21"/>
        <v>3365.06</v>
      </c>
      <c r="W54" s="30">
        <f t="shared" si="22"/>
        <v>4417</v>
      </c>
      <c r="X54" s="43">
        <v>426.24</v>
      </c>
      <c r="Y54" s="3">
        <f t="shared" si="23"/>
        <v>1595.32</v>
      </c>
      <c r="Z54" s="32">
        <f t="shared" si="24"/>
        <v>155.63999999999999</v>
      </c>
      <c r="AA54" s="33">
        <f t="shared" si="25"/>
        <v>2177.1999999999998</v>
      </c>
    </row>
    <row r="55" spans="1:27" ht="21" x14ac:dyDescent="0.35">
      <c r="A55" s="1"/>
      <c r="B55" s="1" t="s">
        <v>130</v>
      </c>
      <c r="C55" s="2" t="s">
        <v>131</v>
      </c>
      <c r="D55" s="1" t="s">
        <v>112</v>
      </c>
      <c r="E55" s="3">
        <v>7513.82</v>
      </c>
      <c r="F55" s="27">
        <v>15</v>
      </c>
      <c r="G55" s="3"/>
      <c r="H55" s="3"/>
      <c r="I55" s="3"/>
      <c r="J55" s="3"/>
      <c r="K55" s="3"/>
      <c r="L55" s="3"/>
      <c r="M55" s="3"/>
      <c r="N55" s="34"/>
      <c r="O55" s="3"/>
      <c r="P55" s="3">
        <f t="shared" si="19"/>
        <v>7513.82</v>
      </c>
      <c r="Q55" s="3"/>
      <c r="R55" s="3"/>
      <c r="S55" s="3">
        <v>893.85</v>
      </c>
      <c r="T55" s="3">
        <v>0.08</v>
      </c>
      <c r="U55" s="29">
        <f t="shared" si="20"/>
        <v>864.09</v>
      </c>
      <c r="V55" s="3">
        <f t="shared" si="21"/>
        <v>1758.02</v>
      </c>
      <c r="W55" s="30">
        <f t="shared" si="22"/>
        <v>5755.7999999999993</v>
      </c>
      <c r="X55" s="43">
        <v>418.91</v>
      </c>
      <c r="Y55" s="3">
        <f t="shared" si="23"/>
        <v>1540.3300000000002</v>
      </c>
      <c r="Z55" s="32">
        <f t="shared" si="24"/>
        <v>150.28</v>
      </c>
      <c r="AA55" s="33">
        <f t="shared" si="25"/>
        <v>2109.5200000000004</v>
      </c>
    </row>
    <row r="56" spans="1:27" ht="91.5" x14ac:dyDescent="0.35">
      <c r="A56" s="1" t="s">
        <v>132</v>
      </c>
      <c r="B56" t="s">
        <v>133</v>
      </c>
      <c r="C56" s="2" t="s">
        <v>134</v>
      </c>
      <c r="D56" s="51" t="s">
        <v>135</v>
      </c>
      <c r="E56" s="3">
        <v>7549.4</v>
      </c>
      <c r="F56" s="27">
        <v>15</v>
      </c>
      <c r="G56" s="3"/>
      <c r="H56" s="3"/>
      <c r="I56" s="3"/>
      <c r="J56" s="3"/>
      <c r="K56" s="3"/>
      <c r="L56" s="3"/>
      <c r="M56" s="3"/>
      <c r="N56" s="34"/>
      <c r="O56" s="3"/>
      <c r="P56" s="3">
        <f t="shared" si="19"/>
        <v>7549.4</v>
      </c>
      <c r="Q56" s="3"/>
      <c r="R56" s="3"/>
      <c r="S56" s="3">
        <v>901.47</v>
      </c>
      <c r="T56" s="3">
        <v>-0.05</v>
      </c>
      <c r="U56" s="29">
        <f t="shared" si="20"/>
        <v>868.18</v>
      </c>
      <c r="V56" s="3">
        <f t="shared" si="21"/>
        <v>1769.6</v>
      </c>
      <c r="W56" s="30">
        <f t="shared" si="22"/>
        <v>5779.7999999999993</v>
      </c>
      <c r="X56" s="43">
        <v>419.89</v>
      </c>
      <c r="Y56" s="3">
        <f t="shared" si="23"/>
        <v>1547.63</v>
      </c>
      <c r="Z56" s="32">
        <f t="shared" si="24"/>
        <v>150.99</v>
      </c>
      <c r="AA56" s="33">
        <f t="shared" si="25"/>
        <v>2118.5100000000002</v>
      </c>
    </row>
    <row r="57" spans="1:27" ht="91.5" x14ac:dyDescent="0.35">
      <c r="A57" s="1"/>
      <c r="B57" t="s">
        <v>136</v>
      </c>
      <c r="C57" s="2" t="s">
        <v>137</v>
      </c>
      <c r="D57" s="51" t="s">
        <v>135</v>
      </c>
      <c r="E57" s="3">
        <v>7549.4</v>
      </c>
      <c r="F57" s="27">
        <v>15</v>
      </c>
      <c r="G57" s="3"/>
      <c r="H57" s="3"/>
      <c r="I57" s="3"/>
      <c r="J57" s="3"/>
      <c r="K57" s="3"/>
      <c r="L57" s="3"/>
      <c r="M57" s="3"/>
      <c r="N57" s="34">
        <v>21.57</v>
      </c>
      <c r="O57" s="3"/>
      <c r="P57" s="3">
        <f t="shared" si="19"/>
        <v>7527.83</v>
      </c>
      <c r="Q57" s="3"/>
      <c r="R57" s="3"/>
      <c r="S57" s="3">
        <v>901.47</v>
      </c>
      <c r="T57" s="3">
        <v>-0.02</v>
      </c>
      <c r="U57" s="29">
        <f t="shared" si="20"/>
        <v>868.18</v>
      </c>
      <c r="V57" s="3">
        <f t="shared" si="21"/>
        <v>1769.63</v>
      </c>
      <c r="W57" s="30">
        <f t="shared" si="22"/>
        <v>5758.2</v>
      </c>
      <c r="X57" s="43">
        <v>419.89</v>
      </c>
      <c r="Y57" s="3">
        <f t="shared" si="23"/>
        <v>1547.63</v>
      </c>
      <c r="Z57" s="32">
        <f t="shared" si="24"/>
        <v>150.99</v>
      </c>
      <c r="AA57" s="33">
        <f t="shared" si="25"/>
        <v>2118.5100000000002</v>
      </c>
    </row>
    <row r="58" spans="1:27" ht="91.5" x14ac:dyDescent="0.35">
      <c r="A58" s="1"/>
      <c r="B58" t="s">
        <v>138</v>
      </c>
      <c r="C58" s="2" t="s">
        <v>139</v>
      </c>
      <c r="D58" s="51" t="s">
        <v>135</v>
      </c>
      <c r="E58" s="3">
        <v>7549.4</v>
      </c>
      <c r="F58" s="27">
        <v>15</v>
      </c>
      <c r="G58" s="28">
        <v>2097</v>
      </c>
      <c r="H58" s="3"/>
      <c r="I58" s="3"/>
      <c r="J58" s="3"/>
      <c r="K58" s="3"/>
      <c r="L58" s="3"/>
      <c r="M58" s="3"/>
      <c r="N58" s="34">
        <v>13.18</v>
      </c>
      <c r="O58" s="3"/>
      <c r="P58" s="3">
        <f t="shared" si="19"/>
        <v>7536.2199999999993</v>
      </c>
      <c r="Q58" s="3"/>
      <c r="R58" s="3"/>
      <c r="S58" s="3">
        <v>901.47</v>
      </c>
      <c r="T58" s="3">
        <v>-0.03</v>
      </c>
      <c r="U58" s="29">
        <f t="shared" si="20"/>
        <v>868.18</v>
      </c>
      <c r="V58" s="3">
        <f t="shared" si="21"/>
        <v>3866.62</v>
      </c>
      <c r="W58" s="30">
        <f t="shared" si="22"/>
        <v>3669.5999999999995</v>
      </c>
      <c r="X58" s="43">
        <v>419.89</v>
      </c>
      <c r="Y58" s="3">
        <f t="shared" si="23"/>
        <v>1547.63</v>
      </c>
      <c r="Z58" s="32">
        <f t="shared" si="24"/>
        <v>150.99</v>
      </c>
      <c r="AA58" s="33">
        <f t="shared" si="25"/>
        <v>2118.5100000000002</v>
      </c>
    </row>
    <row r="59" spans="1:27" ht="18.75" x14ac:dyDescent="0.3">
      <c r="A59" s="1"/>
      <c r="B59" s="23" t="s">
        <v>35</v>
      </c>
      <c r="C59" s="36"/>
      <c r="D59" s="37"/>
      <c r="E59" s="38">
        <f>SUM(E53:E58)</f>
        <v>45933.36</v>
      </c>
      <c r="F59" s="38"/>
      <c r="G59" s="38">
        <f>SUM(G53:G58)</f>
        <v>3615.83</v>
      </c>
      <c r="H59" s="38">
        <f>SUM(H53:H58)</f>
        <v>0</v>
      </c>
      <c r="I59" s="38"/>
      <c r="J59" s="38"/>
      <c r="K59" s="38"/>
      <c r="L59" s="38"/>
      <c r="M59" s="38"/>
      <c r="N59" s="38">
        <f>SUM(N53:N58)</f>
        <v>34.75</v>
      </c>
      <c r="O59" s="38">
        <f>SUM(O53:O58)</f>
        <v>0</v>
      </c>
      <c r="P59" s="38">
        <f>SUM(P53:P58)</f>
        <v>45898.61</v>
      </c>
      <c r="Q59" s="38">
        <f t="shared" ref="Q59:AA59" si="26">SUM(Q53:Q58)</f>
        <v>0</v>
      </c>
      <c r="R59" s="38">
        <f t="shared" si="26"/>
        <v>0</v>
      </c>
      <c r="S59" s="38">
        <f t="shared" si="26"/>
        <v>5544.8</v>
      </c>
      <c r="T59" s="38">
        <f t="shared" si="26"/>
        <v>4.0000000000000008E-2</v>
      </c>
      <c r="U59" s="38">
        <f t="shared" si="26"/>
        <v>5282.34</v>
      </c>
      <c r="V59" s="38">
        <f t="shared" si="26"/>
        <v>14443.009999999998</v>
      </c>
      <c r="W59" s="38">
        <f>SUM(W53:W58)</f>
        <v>31455.599999999999</v>
      </c>
      <c r="X59" s="38">
        <f t="shared" si="26"/>
        <v>2536.7099999999996</v>
      </c>
      <c r="Y59" s="38">
        <f t="shared" si="26"/>
        <v>9416.34</v>
      </c>
      <c r="Z59" s="38">
        <f t="shared" si="26"/>
        <v>918.68</v>
      </c>
      <c r="AA59" s="38">
        <f t="shared" si="26"/>
        <v>12871.730000000001</v>
      </c>
    </row>
    <row r="60" spans="1:27" ht="18.75" x14ac:dyDescent="0.3">
      <c r="A60" s="1"/>
      <c r="B60" s="23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2"/>
      <c r="Q60" s="52"/>
      <c r="R60" s="52"/>
      <c r="S60" s="52"/>
      <c r="T60" s="52"/>
      <c r="U60" s="52"/>
      <c r="V60" s="52"/>
      <c r="W60" s="53"/>
      <c r="X60" s="54"/>
      <c r="Y60" s="54"/>
      <c r="Z60" s="54"/>
      <c r="AA60" s="54"/>
    </row>
    <row r="61" spans="1:27" ht="18.75" x14ac:dyDescent="0.3">
      <c r="A61" s="1"/>
      <c r="B61" s="23" t="s">
        <v>140</v>
      </c>
      <c r="C61" s="36" t="s">
        <v>141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2"/>
      <c r="Q61" s="52"/>
      <c r="R61" s="52"/>
      <c r="S61" s="52"/>
      <c r="T61" s="52"/>
      <c r="U61" s="52"/>
      <c r="V61" s="52"/>
      <c r="W61" s="53"/>
      <c r="X61" s="54"/>
      <c r="Y61" s="54"/>
      <c r="Z61" s="54"/>
      <c r="AA61" s="54"/>
    </row>
    <row r="62" spans="1:27" ht="21" x14ac:dyDescent="0.35">
      <c r="A62" s="1"/>
      <c r="B62" s="1" t="s">
        <v>142</v>
      </c>
      <c r="C62" s="2" t="s">
        <v>143</v>
      </c>
      <c r="D62" s="1" t="s">
        <v>40</v>
      </c>
      <c r="E62" s="3">
        <v>13520</v>
      </c>
      <c r="F62" s="27">
        <v>15</v>
      </c>
      <c r="G62" s="47"/>
      <c r="H62" s="3"/>
      <c r="I62" s="3"/>
      <c r="J62" s="3"/>
      <c r="K62" s="3"/>
      <c r="L62" s="3"/>
      <c r="M62" s="3"/>
      <c r="N62" s="3"/>
      <c r="O62" s="3"/>
      <c r="P62" s="3">
        <f>E62+-N62</f>
        <v>13520</v>
      </c>
      <c r="Q62" s="3">
        <v>0</v>
      </c>
      <c r="R62" s="3"/>
      <c r="S62" s="3">
        <v>2181.19</v>
      </c>
      <c r="T62" s="3">
        <v>-0.19</v>
      </c>
      <c r="U62" s="45">
        <f>ROUND(E62*0.115,2)</f>
        <v>1554.8</v>
      </c>
      <c r="V62" s="3">
        <f>SUM(S62:U62)+G62</f>
        <v>3735.8</v>
      </c>
      <c r="W62" s="30">
        <f>P62-V62</f>
        <v>9784.2000000000007</v>
      </c>
      <c r="X62" s="31">
        <v>582.91999999999996</v>
      </c>
      <c r="Y62" s="3">
        <f>ROUND(+E62*17.5%,2)+ROUND(E62*3%,2)</f>
        <v>2771.6</v>
      </c>
      <c r="Z62" s="32">
        <f>ROUND(+E62*2%,2)</f>
        <v>270.39999999999998</v>
      </c>
      <c r="AA62" s="33">
        <f>SUM(X62:Z62)</f>
        <v>3624.92</v>
      </c>
    </row>
    <row r="63" spans="1:27" ht="18.75" x14ac:dyDescent="0.3">
      <c r="A63" s="1"/>
      <c r="B63" s="23" t="s">
        <v>35</v>
      </c>
      <c r="C63" s="1"/>
      <c r="D63" s="1"/>
      <c r="E63" s="38">
        <f>E62</f>
        <v>13520</v>
      </c>
      <c r="F63" s="38"/>
      <c r="G63" s="38">
        <f>+G62</f>
        <v>0</v>
      </c>
      <c r="H63" s="38"/>
      <c r="I63" s="38"/>
      <c r="J63" s="38"/>
      <c r="K63" s="38"/>
      <c r="L63" s="38"/>
      <c r="M63" s="38"/>
      <c r="N63" s="38">
        <f>N62</f>
        <v>0</v>
      </c>
      <c r="O63" s="38">
        <f>O62</f>
        <v>0</v>
      </c>
      <c r="P63" s="38">
        <f>P62</f>
        <v>13520</v>
      </c>
      <c r="Q63" s="38">
        <f t="shared" ref="Q63:AA63" si="27">Q62</f>
        <v>0</v>
      </c>
      <c r="R63" s="38">
        <f t="shared" si="27"/>
        <v>0</v>
      </c>
      <c r="S63" s="38">
        <f t="shared" si="27"/>
        <v>2181.19</v>
      </c>
      <c r="T63" s="38">
        <f t="shared" si="27"/>
        <v>-0.19</v>
      </c>
      <c r="U63" s="38">
        <f t="shared" si="27"/>
        <v>1554.8</v>
      </c>
      <c r="V63" s="38">
        <f t="shared" si="27"/>
        <v>3735.8</v>
      </c>
      <c r="W63" s="38">
        <f>W62</f>
        <v>9784.2000000000007</v>
      </c>
      <c r="X63" s="38">
        <f t="shared" si="27"/>
        <v>582.91999999999996</v>
      </c>
      <c r="Y63" s="38">
        <f t="shared" si="27"/>
        <v>2771.6</v>
      </c>
      <c r="Z63" s="38">
        <f t="shared" si="27"/>
        <v>270.39999999999998</v>
      </c>
      <c r="AA63" s="38">
        <f t="shared" si="27"/>
        <v>3624.92</v>
      </c>
    </row>
    <row r="64" spans="1:27" ht="18.75" x14ac:dyDescent="0.3">
      <c r="A64" s="1"/>
      <c r="B64" s="23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2"/>
      <c r="Q64" s="52"/>
      <c r="R64" s="52"/>
      <c r="S64" s="52"/>
      <c r="T64" s="52"/>
      <c r="U64" s="52"/>
      <c r="V64" s="52"/>
      <c r="W64" s="53"/>
      <c r="X64" s="54"/>
      <c r="Y64" s="54"/>
      <c r="Z64" s="54"/>
      <c r="AA64" s="54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5"/>
      <c r="X65" s="1"/>
      <c r="Y65" s="1"/>
      <c r="Z65" s="1"/>
      <c r="AA65" s="1"/>
    </row>
    <row r="66" spans="1:27" ht="18.75" x14ac:dyDescent="0.3">
      <c r="A66" s="1"/>
      <c r="B66" s="1"/>
      <c r="C66" s="56" t="s">
        <v>144</v>
      </c>
      <c r="D66" s="1"/>
      <c r="E66" s="57">
        <f>E9+E22+E29+E50+E59+E63</f>
        <v>296174.30866666662</v>
      </c>
      <c r="F66" s="57"/>
      <c r="G66" s="57">
        <f>G9+G22+G29+G50+G59+G63</f>
        <v>32989.9</v>
      </c>
      <c r="H66" s="57">
        <f t="shared" ref="H66:V66" si="28">H9+H22+H29+H50+H59+H63</f>
        <v>0</v>
      </c>
      <c r="I66" s="57">
        <f t="shared" si="28"/>
        <v>5594.82</v>
      </c>
      <c r="J66" s="57">
        <f t="shared" si="28"/>
        <v>4511.2299999999996</v>
      </c>
      <c r="K66" s="57">
        <f t="shared" si="28"/>
        <v>199.13</v>
      </c>
      <c r="L66" s="57">
        <f t="shared" si="28"/>
        <v>1375.93</v>
      </c>
      <c r="M66" s="57">
        <f t="shared" si="28"/>
        <v>37.35</v>
      </c>
      <c r="N66" s="58">
        <f>N9+N22+N29+N50+N59+N63</f>
        <v>81.099999999999994</v>
      </c>
      <c r="O66" s="58">
        <f t="shared" si="28"/>
        <v>0</v>
      </c>
      <c r="P66" s="57">
        <f t="shared" si="28"/>
        <v>296093.20866666664</v>
      </c>
      <c r="Q66" s="59">
        <f t="shared" si="28"/>
        <v>7142.8</v>
      </c>
      <c r="R66" s="59">
        <f t="shared" si="28"/>
        <v>7142.7699999999995</v>
      </c>
      <c r="S66" s="57">
        <f t="shared" si="28"/>
        <v>37812</v>
      </c>
      <c r="T66" s="59">
        <f t="shared" si="28"/>
        <v>1.21</v>
      </c>
      <c r="U66" s="57">
        <f t="shared" si="28"/>
        <v>34194.040000000008</v>
      </c>
      <c r="V66" s="59">
        <f t="shared" si="28"/>
        <v>116715.61000000002</v>
      </c>
      <c r="W66" s="60">
        <f>ROUND(+W9+W22+W29+W50+W59+W63,1)</f>
        <v>179377.6</v>
      </c>
      <c r="X66" s="59">
        <f>X9+X22+X29+X50+X59+X63</f>
        <v>16027.539999999999</v>
      </c>
      <c r="Y66" s="58">
        <f>Y63+Y59+Y50+Y29+Y22+Y9</f>
        <v>60954.474600000001</v>
      </c>
      <c r="Z66" s="57">
        <f>Z9+Z22+Z29+Z50+Z59+Z63</f>
        <v>5946.7999999999993</v>
      </c>
      <c r="AA66" s="61">
        <f>AA9+AA22+AA29+AA50+AA59+AA63</f>
        <v>82928.814599999998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59"/>
      <c r="Y67" s="59"/>
      <c r="Z67" s="1"/>
      <c r="AA67" s="1"/>
    </row>
    <row r="68" spans="1:27" ht="15.75" x14ac:dyDescent="0.25">
      <c r="A68" s="1"/>
      <c r="B68" s="1"/>
      <c r="C68" t="s">
        <v>145</v>
      </c>
      <c r="D68" s="1"/>
      <c r="E68" s="3">
        <f>E7+E8+E12+E13+E14+E15+E16+E17+E18+E19+E20+E21+E25+E26+E27+E28+E33+E34+E35+E36+E37+E38+E39+E40+E41+E42+E43+E44+E45+E46+E47+E48+E49+E53+E54+E55+E56+E57+E58+E62</f>
        <v>296174.30866666668</v>
      </c>
      <c r="F68" s="3">
        <f>E68*17.5%</f>
        <v>51830.504016666666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3"/>
      <c r="Z68" s="1"/>
      <c r="AA68" s="1"/>
    </row>
    <row r="69" spans="1:27" ht="15.75" x14ac:dyDescent="0.25">
      <c r="A69" s="1"/>
      <c r="B69" s="1"/>
      <c r="C69" t="s">
        <v>146</v>
      </c>
      <c r="D69" s="1"/>
      <c r="E69" s="3">
        <f>E68</f>
        <v>296174.30866666668</v>
      </c>
      <c r="F69" s="3">
        <f>E69*3%</f>
        <v>8885.2292600000001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60715.733276666666</v>
      </c>
      <c r="G70" s="3"/>
      <c r="H70" s="1"/>
      <c r="I70" s="1"/>
      <c r="J70" s="1"/>
      <c r="K70" s="1"/>
      <c r="L70" s="1"/>
      <c r="M70" s="1"/>
      <c r="N70" s="43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62"/>
      <c r="F75" s="62"/>
      <c r="G75" s="27"/>
      <c r="H75" s="27"/>
      <c r="I75" s="27"/>
      <c r="J75" s="27"/>
      <c r="K75" s="27"/>
      <c r="L75" s="27"/>
      <c r="M75" s="27"/>
      <c r="N75" s="1"/>
      <c r="O75" s="1"/>
      <c r="P75" s="1"/>
      <c r="Q75" s="1"/>
      <c r="R75" s="1"/>
      <c r="S75" s="1"/>
      <c r="T75" s="1"/>
      <c r="U75" s="63"/>
      <c r="V75" s="63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64" t="s">
        <v>147</v>
      </c>
      <c r="F76" s="63"/>
      <c r="G76" s="27"/>
      <c r="H76" s="27"/>
      <c r="I76" s="27"/>
      <c r="J76" s="27"/>
      <c r="K76" s="27"/>
      <c r="L76" s="27"/>
      <c r="M76" s="27"/>
      <c r="N76" s="1"/>
      <c r="O76" s="1"/>
      <c r="P76" s="1"/>
      <c r="Q76" s="1"/>
      <c r="R76" s="1"/>
      <c r="S76" s="1"/>
      <c r="T76" s="1"/>
      <c r="U76" s="1"/>
      <c r="V76" s="1"/>
      <c r="W76" s="65" t="s">
        <v>148</v>
      </c>
      <c r="X76" s="65"/>
      <c r="Y76" s="27"/>
      <c r="Z76" s="1"/>
      <c r="AA76" s="1"/>
    </row>
    <row r="77" spans="1:27" ht="15.75" x14ac:dyDescent="0.25">
      <c r="A77" s="1"/>
      <c r="B77" s="1"/>
      <c r="C77" s="1"/>
      <c r="D77" s="1"/>
      <c r="E77" s="44" t="s">
        <v>149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150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  <row r="80" spans="1:27" ht="15.75" x14ac:dyDescent="0.25">
      <c r="A80" s="1"/>
      <c r="B80" s="1"/>
      <c r="C80" s="1" t="s">
        <v>151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"/>
      <c r="X80" s="1"/>
      <c r="Y80" s="1"/>
      <c r="Z80" s="1"/>
      <c r="AA80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Quinc Junio</vt:lpstr>
      <vt:lpstr>2da Quinc Junio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2021-07-01T15:54:51Z</dcterms:created>
  <dcterms:modified xsi:type="dcterms:W3CDTF">2021-07-01T15:57:58Z</dcterms:modified>
</cp:coreProperties>
</file>