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/>
  </bookViews>
  <sheets>
    <sheet name="1ra Quincena" sheetId="1" r:id="rId1"/>
    <sheet name="2da Quincena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68" i="2" l="1"/>
  <c r="E69" i="2" s="1"/>
  <c r="F69" i="2" s="1"/>
  <c r="X62" i="2"/>
  <c r="T62" i="2"/>
  <c r="S62" i="2"/>
  <c r="R62" i="2"/>
  <c r="Q62" i="2"/>
  <c r="O62" i="2"/>
  <c r="N62" i="2"/>
  <c r="H62" i="2"/>
  <c r="G62" i="2"/>
  <c r="AA61" i="2"/>
  <c r="Z61" i="2"/>
  <c r="Y61" i="2"/>
  <c r="V61" i="2"/>
  <c r="U61" i="2"/>
  <c r="P61" i="2"/>
  <c r="W61" i="2" s="1"/>
  <c r="Z60" i="2"/>
  <c r="Y60" i="2"/>
  <c r="AA60" i="2" s="1"/>
  <c r="U60" i="2"/>
  <c r="V60" i="2" s="1"/>
  <c r="P60" i="2"/>
  <c r="Z59" i="2"/>
  <c r="Y59" i="2"/>
  <c r="AA59" i="2" s="1"/>
  <c r="V59" i="2"/>
  <c r="U59" i="2"/>
  <c r="P59" i="2"/>
  <c r="W59" i="2" s="1"/>
  <c r="AA58" i="2"/>
  <c r="V58" i="2"/>
  <c r="P58" i="2"/>
  <c r="W58" i="2" s="1"/>
  <c r="E58" i="2"/>
  <c r="E62" i="2" s="1"/>
  <c r="Z57" i="2"/>
  <c r="Y57" i="2"/>
  <c r="AA57" i="2" s="1"/>
  <c r="V57" i="2"/>
  <c r="U57" i="2"/>
  <c r="P57" i="2"/>
  <c r="W57" i="2" s="1"/>
  <c r="Z56" i="2"/>
  <c r="Z62" i="2" s="1"/>
  <c r="Y56" i="2"/>
  <c r="Y62" i="2" s="1"/>
  <c r="U56" i="2"/>
  <c r="U62" i="2" s="1"/>
  <c r="P56" i="2"/>
  <c r="P62" i="2" s="1"/>
  <c r="X53" i="2"/>
  <c r="T53" i="2"/>
  <c r="S53" i="2"/>
  <c r="R53" i="2"/>
  <c r="Q53" i="2"/>
  <c r="O53" i="2"/>
  <c r="N53" i="2"/>
  <c r="M53" i="2"/>
  <c r="M66" i="2" s="1"/>
  <c r="L53" i="2"/>
  <c r="L66" i="2" s="1"/>
  <c r="K53" i="2"/>
  <c r="K66" i="2" s="1"/>
  <c r="J53" i="2"/>
  <c r="J66" i="2" s="1"/>
  <c r="I53" i="2"/>
  <c r="I66" i="2" s="1"/>
  <c r="H53" i="2"/>
  <c r="G53" i="2"/>
  <c r="E53" i="2"/>
  <c r="Z52" i="2"/>
  <c r="Y52" i="2"/>
  <c r="AA52" i="2" s="1"/>
  <c r="V52" i="2"/>
  <c r="U52" i="2"/>
  <c r="P52" i="2"/>
  <c r="W52" i="2" s="1"/>
  <c r="Z51" i="2"/>
  <c r="Y51" i="2"/>
  <c r="AA51" i="2" s="1"/>
  <c r="U51" i="2"/>
  <c r="V51" i="2" s="1"/>
  <c r="W51" i="2" s="1"/>
  <c r="P51" i="2"/>
  <c r="AA50" i="2"/>
  <c r="Z50" i="2"/>
  <c r="Y50" i="2"/>
  <c r="V50" i="2"/>
  <c r="U50" i="2"/>
  <c r="P50" i="2"/>
  <c r="W50" i="2" s="1"/>
  <c r="Z49" i="2"/>
  <c r="Y49" i="2"/>
  <c r="AA49" i="2" s="1"/>
  <c r="U49" i="2"/>
  <c r="V49" i="2" s="1"/>
  <c r="W49" i="2" s="1"/>
  <c r="P49" i="2"/>
  <c r="Z48" i="2"/>
  <c r="Y48" i="2"/>
  <c r="AA48" i="2" s="1"/>
  <c r="V48" i="2"/>
  <c r="U48" i="2"/>
  <c r="P48" i="2"/>
  <c r="W48" i="2" s="1"/>
  <c r="Z47" i="2"/>
  <c r="Y47" i="2"/>
  <c r="AA47" i="2" s="1"/>
  <c r="U47" i="2"/>
  <c r="V47" i="2" s="1"/>
  <c r="W47" i="2" s="1"/>
  <c r="P47" i="2"/>
  <c r="AA46" i="2"/>
  <c r="Z46" i="2"/>
  <c r="Y46" i="2"/>
  <c r="V46" i="2"/>
  <c r="U46" i="2"/>
  <c r="P46" i="2"/>
  <c r="W46" i="2" s="1"/>
  <c r="Z45" i="2"/>
  <c r="Y45" i="2"/>
  <c r="AA45" i="2" s="1"/>
  <c r="U45" i="2"/>
  <c r="V45" i="2" s="1"/>
  <c r="W45" i="2" s="1"/>
  <c r="P45" i="2"/>
  <c r="Z44" i="2"/>
  <c r="Y44" i="2"/>
  <c r="AA44" i="2" s="1"/>
  <c r="V44" i="2"/>
  <c r="U44" i="2"/>
  <c r="P44" i="2"/>
  <c r="W44" i="2" s="1"/>
  <c r="Z43" i="2"/>
  <c r="Y43" i="2"/>
  <c r="AA43" i="2" s="1"/>
  <c r="U43" i="2"/>
  <c r="V43" i="2" s="1"/>
  <c r="W43" i="2" s="1"/>
  <c r="P43" i="2"/>
  <c r="AA42" i="2"/>
  <c r="Z42" i="2"/>
  <c r="Y42" i="2"/>
  <c r="V42" i="2"/>
  <c r="U42" i="2"/>
  <c r="P42" i="2"/>
  <c r="W42" i="2" s="1"/>
  <c r="Z41" i="2"/>
  <c r="AA41" i="2" s="1"/>
  <c r="Y41" i="2"/>
  <c r="U41" i="2"/>
  <c r="V41" i="2" s="1"/>
  <c r="W41" i="2" s="1"/>
  <c r="P41" i="2"/>
  <c r="Z40" i="2"/>
  <c r="Y40" i="2"/>
  <c r="AA40" i="2" s="1"/>
  <c r="V40" i="2"/>
  <c r="U40" i="2"/>
  <c r="P40" i="2"/>
  <c r="W40" i="2" s="1"/>
  <c r="Z39" i="2"/>
  <c r="Y39" i="2"/>
  <c r="AA39" i="2" s="1"/>
  <c r="U39" i="2"/>
  <c r="V39" i="2" s="1"/>
  <c r="W39" i="2" s="1"/>
  <c r="P39" i="2"/>
  <c r="Z38" i="2"/>
  <c r="Y38" i="2"/>
  <c r="AA38" i="2" s="1"/>
  <c r="V38" i="2"/>
  <c r="U38" i="2"/>
  <c r="P38" i="2"/>
  <c r="W38" i="2" s="1"/>
  <c r="Z37" i="2"/>
  <c r="AA37" i="2" s="1"/>
  <c r="Y37" i="2"/>
  <c r="U37" i="2"/>
  <c r="V37" i="2" s="1"/>
  <c r="W37" i="2" s="1"/>
  <c r="P37" i="2"/>
  <c r="Z36" i="2"/>
  <c r="Z53" i="2" s="1"/>
  <c r="Y36" i="2"/>
  <c r="Y53" i="2" s="1"/>
  <c r="V36" i="2"/>
  <c r="U36" i="2"/>
  <c r="U53" i="2" s="1"/>
  <c r="P36" i="2"/>
  <c r="W36" i="2" s="1"/>
  <c r="X32" i="2"/>
  <c r="T32" i="2"/>
  <c r="S32" i="2"/>
  <c r="R32" i="2"/>
  <c r="Q32" i="2"/>
  <c r="O32" i="2"/>
  <c r="N32" i="2"/>
  <c r="G32" i="2"/>
  <c r="E32" i="2"/>
  <c r="Z31" i="2"/>
  <c r="Y31" i="2"/>
  <c r="AA31" i="2" s="1"/>
  <c r="U31" i="2"/>
  <c r="V31" i="2" s="1"/>
  <c r="W31" i="2" s="1"/>
  <c r="P31" i="2"/>
  <c r="Z30" i="2"/>
  <c r="Y30" i="2"/>
  <c r="AA30" i="2" s="1"/>
  <c r="V30" i="2"/>
  <c r="U30" i="2"/>
  <c r="P30" i="2"/>
  <c r="W30" i="2" s="1"/>
  <c r="Z29" i="2"/>
  <c r="AA29" i="2" s="1"/>
  <c r="Y29" i="2"/>
  <c r="U29" i="2"/>
  <c r="V29" i="2" s="1"/>
  <c r="W29" i="2" s="1"/>
  <c r="P29" i="2"/>
  <c r="Z28" i="2"/>
  <c r="Z32" i="2" s="1"/>
  <c r="Y28" i="2"/>
  <c r="AA28" i="2" s="1"/>
  <c r="AA32" i="2" s="1"/>
  <c r="V28" i="2"/>
  <c r="V32" i="2" s="1"/>
  <c r="U28" i="2"/>
  <c r="U32" i="2" s="1"/>
  <c r="P28" i="2"/>
  <c r="P32" i="2" s="1"/>
  <c r="X25" i="2"/>
  <c r="T25" i="2"/>
  <c r="S25" i="2"/>
  <c r="R25" i="2"/>
  <c r="Q25" i="2"/>
  <c r="O25" i="2"/>
  <c r="N25" i="2"/>
  <c r="H25" i="2"/>
  <c r="H66" i="2" s="1"/>
  <c r="G25" i="2"/>
  <c r="Z24" i="2"/>
  <c r="Y24" i="2"/>
  <c r="AA24" i="2" s="1"/>
  <c r="U24" i="2"/>
  <c r="V24" i="2" s="1"/>
  <c r="P24" i="2"/>
  <c r="W24" i="2" s="1"/>
  <c r="Z23" i="2"/>
  <c r="Y23" i="2"/>
  <c r="AA23" i="2" s="1"/>
  <c r="U23" i="2"/>
  <c r="V23" i="2" s="1"/>
  <c r="P23" i="2"/>
  <c r="W23" i="2" s="1"/>
  <c r="Z22" i="2"/>
  <c r="Y22" i="2"/>
  <c r="AA22" i="2" s="1"/>
  <c r="V22" i="2"/>
  <c r="U22" i="2"/>
  <c r="P22" i="2"/>
  <c r="W22" i="2" s="1"/>
  <c r="Z21" i="2"/>
  <c r="AA21" i="2" s="1"/>
  <c r="Y21" i="2"/>
  <c r="U21" i="2"/>
  <c r="V21" i="2" s="1"/>
  <c r="W21" i="2" s="1"/>
  <c r="P21" i="2"/>
  <c r="Z20" i="2"/>
  <c r="Y20" i="2"/>
  <c r="AA20" i="2" s="1"/>
  <c r="U20" i="2"/>
  <c r="V20" i="2" s="1"/>
  <c r="P20" i="2"/>
  <c r="W20" i="2" s="1"/>
  <c r="Z19" i="2"/>
  <c r="Y19" i="2"/>
  <c r="AA19" i="2" s="1"/>
  <c r="U19" i="2"/>
  <c r="V19" i="2" s="1"/>
  <c r="P19" i="2"/>
  <c r="W19" i="2" s="1"/>
  <c r="AA18" i="2"/>
  <c r="V18" i="2"/>
  <c r="P18" i="2"/>
  <c r="W18" i="2" s="1"/>
  <c r="E18" i="2"/>
  <c r="E25" i="2" s="1"/>
  <c r="Z17" i="2"/>
  <c r="Y17" i="2"/>
  <c r="AA17" i="2" s="1"/>
  <c r="U17" i="2"/>
  <c r="V17" i="2" s="1"/>
  <c r="P17" i="2"/>
  <c r="W17" i="2" s="1"/>
  <c r="AA16" i="2"/>
  <c r="V16" i="2"/>
  <c r="P16" i="2"/>
  <c r="W16" i="2" s="1"/>
  <c r="Z15" i="2"/>
  <c r="Y15" i="2"/>
  <c r="AA15" i="2" s="1"/>
  <c r="W15" i="2"/>
  <c r="V15" i="2"/>
  <c r="U15" i="2"/>
  <c r="P15" i="2"/>
  <c r="P14" i="2"/>
  <c r="Z13" i="2"/>
  <c r="Y13" i="2"/>
  <c r="AA13" i="2" s="1"/>
  <c r="W13" i="2"/>
  <c r="V13" i="2"/>
  <c r="U13" i="2"/>
  <c r="P13" i="2"/>
  <c r="AA12" i="2"/>
  <c r="Z12" i="2"/>
  <c r="Z25" i="2" s="1"/>
  <c r="Y12" i="2"/>
  <c r="Y25" i="2" s="1"/>
  <c r="V12" i="2"/>
  <c r="V25" i="2" s="1"/>
  <c r="U12" i="2"/>
  <c r="U25" i="2" s="1"/>
  <c r="P12" i="2"/>
  <c r="P25" i="2" s="1"/>
  <c r="X9" i="2"/>
  <c r="X66" i="2" s="1"/>
  <c r="T9" i="2"/>
  <c r="T66" i="2" s="1"/>
  <c r="S9" i="2"/>
  <c r="S66" i="2" s="1"/>
  <c r="R9" i="2"/>
  <c r="R66" i="2" s="1"/>
  <c r="Q9" i="2"/>
  <c r="Q66" i="2" s="1"/>
  <c r="O9" i="2"/>
  <c r="O66" i="2" s="1"/>
  <c r="N9" i="2"/>
  <c r="N66" i="2" s="1"/>
  <c r="G9" i="2"/>
  <c r="G66" i="2" s="1"/>
  <c r="E9" i="2"/>
  <c r="Z8" i="2"/>
  <c r="Z9" i="2" s="1"/>
  <c r="Z66" i="2" s="1"/>
  <c r="Y8" i="2"/>
  <c r="U8" i="2"/>
  <c r="V8" i="2" s="1"/>
  <c r="P8" i="2"/>
  <c r="W8" i="2" s="1"/>
  <c r="Z7" i="2"/>
  <c r="Y7" i="2"/>
  <c r="Y9" i="2" s="1"/>
  <c r="U7" i="2"/>
  <c r="U9" i="2" s="1"/>
  <c r="P7" i="2"/>
  <c r="E69" i="1"/>
  <c r="F69" i="1" s="1"/>
  <c r="F68" i="1"/>
  <c r="E68" i="1"/>
  <c r="R66" i="1"/>
  <c r="N66" i="1"/>
  <c r="K66" i="1"/>
  <c r="J66" i="1"/>
  <c r="Y62" i="1"/>
  <c r="U62" i="1"/>
  <c r="T62" i="1"/>
  <c r="S62" i="1"/>
  <c r="R62" i="1"/>
  <c r="Q62" i="1"/>
  <c r="O62" i="1"/>
  <c r="N62" i="1"/>
  <c r="H62" i="1"/>
  <c r="G62" i="1"/>
  <c r="AA61" i="1"/>
  <c r="AB61" i="1" s="1"/>
  <c r="Z61" i="1"/>
  <c r="V61" i="1"/>
  <c r="W61" i="1" s="1"/>
  <c r="P61" i="1"/>
  <c r="X61" i="1" s="1"/>
  <c r="AB60" i="1"/>
  <c r="W60" i="1"/>
  <c r="X60" i="1" s="1"/>
  <c r="P60" i="1"/>
  <c r="E60" i="1"/>
  <c r="AA59" i="1"/>
  <c r="AB59" i="1" s="1"/>
  <c r="Z59" i="1"/>
  <c r="V59" i="1"/>
  <c r="W59" i="1" s="1"/>
  <c r="P59" i="1"/>
  <c r="X59" i="1" s="1"/>
  <c r="AA58" i="1"/>
  <c r="Z58" i="1"/>
  <c r="AB58" i="1" s="1"/>
  <c r="V58" i="1"/>
  <c r="W58" i="1" s="1"/>
  <c r="P58" i="1"/>
  <c r="X58" i="1" s="1"/>
  <c r="AA57" i="1"/>
  <c r="AA62" i="1" s="1"/>
  <c r="Z57" i="1"/>
  <c r="AB57" i="1" s="1"/>
  <c r="X57" i="1"/>
  <c r="W57" i="1"/>
  <c r="V57" i="1"/>
  <c r="P57" i="1"/>
  <c r="AB56" i="1"/>
  <c r="W56" i="1"/>
  <c r="W62" i="1" s="1"/>
  <c r="E56" i="1"/>
  <c r="E62" i="1" s="1"/>
  <c r="Y53" i="1"/>
  <c r="U53" i="1"/>
  <c r="T53" i="1"/>
  <c r="S53" i="1"/>
  <c r="R53" i="1"/>
  <c r="Q53" i="1"/>
  <c r="O53" i="1"/>
  <c r="N53" i="1"/>
  <c r="M53" i="1"/>
  <c r="M66" i="1" s="1"/>
  <c r="L53" i="1"/>
  <c r="L66" i="1" s="1"/>
  <c r="K53" i="1"/>
  <c r="J53" i="1"/>
  <c r="I53" i="1"/>
  <c r="I66" i="1" s="1"/>
  <c r="H53" i="1"/>
  <c r="G53" i="1"/>
  <c r="E53" i="1"/>
  <c r="AB52" i="1"/>
  <c r="AA52" i="1"/>
  <c r="Z52" i="1"/>
  <c r="W52" i="1"/>
  <c r="X52" i="1" s="1"/>
  <c r="V52" i="1"/>
  <c r="P52" i="1"/>
  <c r="AA51" i="1"/>
  <c r="AB51" i="1" s="1"/>
  <c r="Z51" i="1"/>
  <c r="V51" i="1"/>
  <c r="W51" i="1" s="1"/>
  <c r="P51" i="1"/>
  <c r="X51" i="1" s="1"/>
  <c r="AA50" i="1"/>
  <c r="Z50" i="1"/>
  <c r="AB50" i="1" s="1"/>
  <c r="V50" i="1"/>
  <c r="W50" i="1" s="1"/>
  <c r="P50" i="1"/>
  <c r="X50" i="1" s="1"/>
  <c r="AA49" i="1"/>
  <c r="Z49" i="1"/>
  <c r="AB49" i="1" s="1"/>
  <c r="V49" i="1"/>
  <c r="W49" i="1" s="1"/>
  <c r="X49" i="1" s="1"/>
  <c r="P49" i="1"/>
  <c r="AB48" i="1"/>
  <c r="AA48" i="1"/>
  <c r="Z48" i="1"/>
  <c r="W48" i="1"/>
  <c r="X48" i="1" s="1"/>
  <c r="V48" i="1"/>
  <c r="P48" i="1"/>
  <c r="AA47" i="1"/>
  <c r="AB47" i="1" s="1"/>
  <c r="Z47" i="1"/>
  <c r="V47" i="1"/>
  <c r="W47" i="1" s="1"/>
  <c r="P47" i="1"/>
  <c r="AA46" i="1"/>
  <c r="Z46" i="1"/>
  <c r="AB46" i="1" s="1"/>
  <c r="V46" i="1"/>
  <c r="W46" i="1" s="1"/>
  <c r="P46" i="1"/>
  <c r="AA45" i="1"/>
  <c r="Z45" i="1"/>
  <c r="AB45" i="1" s="1"/>
  <c r="X45" i="1"/>
  <c r="W45" i="1"/>
  <c r="V45" i="1"/>
  <c r="P45" i="1"/>
  <c r="AB44" i="1"/>
  <c r="AA44" i="1"/>
  <c r="Z44" i="1"/>
  <c r="W44" i="1"/>
  <c r="X44" i="1" s="1"/>
  <c r="V44" i="1"/>
  <c r="P44" i="1"/>
  <c r="AA43" i="1"/>
  <c r="AB43" i="1" s="1"/>
  <c r="Z43" i="1"/>
  <c r="V43" i="1"/>
  <c r="W43" i="1" s="1"/>
  <c r="P43" i="1"/>
  <c r="AA42" i="1"/>
  <c r="Z42" i="1"/>
  <c r="AB42" i="1" s="1"/>
  <c r="V42" i="1"/>
  <c r="W42" i="1" s="1"/>
  <c r="P42" i="1"/>
  <c r="AA41" i="1"/>
  <c r="Z41" i="1"/>
  <c r="AB41" i="1" s="1"/>
  <c r="X41" i="1"/>
  <c r="W41" i="1"/>
  <c r="V41" i="1"/>
  <c r="P41" i="1"/>
  <c r="AB40" i="1"/>
  <c r="AA40" i="1"/>
  <c r="Z40" i="1"/>
  <c r="W40" i="1"/>
  <c r="X40" i="1" s="1"/>
  <c r="V40" i="1"/>
  <c r="P40" i="1"/>
  <c r="AA39" i="1"/>
  <c r="AB39" i="1" s="1"/>
  <c r="Z39" i="1"/>
  <c r="V39" i="1"/>
  <c r="W39" i="1" s="1"/>
  <c r="X39" i="1" s="1"/>
  <c r="P39" i="1"/>
  <c r="AA38" i="1"/>
  <c r="Z38" i="1"/>
  <c r="AB38" i="1" s="1"/>
  <c r="V38" i="1"/>
  <c r="W38" i="1" s="1"/>
  <c r="P38" i="1"/>
  <c r="AA37" i="1"/>
  <c r="Z37" i="1"/>
  <c r="AB37" i="1" s="1"/>
  <c r="V37" i="1"/>
  <c r="W37" i="1" s="1"/>
  <c r="X37" i="1" s="1"/>
  <c r="P37" i="1"/>
  <c r="AB36" i="1"/>
  <c r="AA36" i="1"/>
  <c r="AA53" i="1" s="1"/>
  <c r="Z36" i="1"/>
  <c r="W36" i="1"/>
  <c r="V36" i="1"/>
  <c r="P36" i="1"/>
  <c r="P53" i="1" s="1"/>
  <c r="Y32" i="1"/>
  <c r="U32" i="1"/>
  <c r="T32" i="1"/>
  <c r="S32" i="1"/>
  <c r="R32" i="1"/>
  <c r="Q32" i="1"/>
  <c r="O32" i="1"/>
  <c r="N32" i="1"/>
  <c r="G32" i="1"/>
  <c r="E32" i="1"/>
  <c r="AB31" i="1"/>
  <c r="AA31" i="1"/>
  <c r="Z31" i="1"/>
  <c r="W31" i="1"/>
  <c r="X31" i="1" s="1"/>
  <c r="V31" i="1"/>
  <c r="P31" i="1"/>
  <c r="AA30" i="1"/>
  <c r="AB30" i="1" s="1"/>
  <c r="Z30" i="1"/>
  <c r="V30" i="1"/>
  <c r="W30" i="1" s="1"/>
  <c r="X30" i="1" s="1"/>
  <c r="P30" i="1"/>
  <c r="AA29" i="1"/>
  <c r="Z29" i="1"/>
  <c r="AB29" i="1" s="1"/>
  <c r="V29" i="1"/>
  <c r="W29" i="1" s="1"/>
  <c r="P29" i="1"/>
  <c r="X29" i="1" s="1"/>
  <c r="AA28" i="1"/>
  <c r="Z28" i="1"/>
  <c r="Z32" i="1" s="1"/>
  <c r="V28" i="1"/>
  <c r="V32" i="1" s="1"/>
  <c r="P28" i="1"/>
  <c r="P32" i="1" s="1"/>
  <c r="Y25" i="1"/>
  <c r="U25" i="1"/>
  <c r="T25" i="1"/>
  <c r="T66" i="1" s="1"/>
  <c r="S25" i="1"/>
  <c r="R25" i="1"/>
  <c r="Q25" i="1"/>
  <c r="O25" i="1"/>
  <c r="N25" i="1"/>
  <c r="H25" i="1"/>
  <c r="H66" i="1" s="1"/>
  <c r="G25" i="1"/>
  <c r="AA24" i="1"/>
  <c r="Z24" i="1"/>
  <c r="AB24" i="1" s="1"/>
  <c r="V24" i="1"/>
  <c r="W24" i="1" s="1"/>
  <c r="P24" i="1"/>
  <c r="AA23" i="1"/>
  <c r="Z23" i="1"/>
  <c r="AB23" i="1" s="1"/>
  <c r="V23" i="1"/>
  <c r="W23" i="1" s="1"/>
  <c r="X23" i="1" s="1"/>
  <c r="P23" i="1"/>
  <c r="AB22" i="1"/>
  <c r="AA22" i="1"/>
  <c r="Z22" i="1"/>
  <c r="W22" i="1"/>
  <c r="X22" i="1" s="1"/>
  <c r="V22" i="1"/>
  <c r="P22" i="1"/>
  <c r="AB21" i="1"/>
  <c r="W21" i="1"/>
  <c r="E21" i="1"/>
  <c r="E25" i="1" s="1"/>
  <c r="E66" i="1" s="1"/>
  <c r="AB20" i="1"/>
  <c r="AA20" i="1"/>
  <c r="Z20" i="1"/>
  <c r="W20" i="1"/>
  <c r="X20" i="1" s="1"/>
  <c r="V20" i="1"/>
  <c r="P20" i="1"/>
  <c r="AA19" i="1"/>
  <c r="AB19" i="1" s="1"/>
  <c r="Z19" i="1"/>
  <c r="V19" i="1"/>
  <c r="W19" i="1" s="1"/>
  <c r="X19" i="1" s="1"/>
  <c r="P19" i="1"/>
  <c r="AA18" i="1"/>
  <c r="Z18" i="1"/>
  <c r="AB18" i="1" s="1"/>
  <c r="V18" i="1"/>
  <c r="W18" i="1" s="1"/>
  <c r="P18" i="1"/>
  <c r="AA17" i="1"/>
  <c r="Z17" i="1"/>
  <c r="AB17" i="1" s="1"/>
  <c r="V17" i="1"/>
  <c r="W17" i="1" s="1"/>
  <c r="X17" i="1" s="1"/>
  <c r="P17" i="1"/>
  <c r="AB16" i="1"/>
  <c r="W16" i="1"/>
  <c r="P16" i="1"/>
  <c r="X16" i="1" s="1"/>
  <c r="AB15" i="1"/>
  <c r="AA15" i="1"/>
  <c r="Z15" i="1"/>
  <c r="W15" i="1"/>
  <c r="X15" i="1" s="1"/>
  <c r="V15" i="1"/>
  <c r="P15" i="1"/>
  <c r="P14" i="1"/>
  <c r="AB13" i="1"/>
  <c r="AA13" i="1"/>
  <c r="Z13" i="1"/>
  <c r="Z25" i="1" s="1"/>
  <c r="W13" i="1"/>
  <c r="X13" i="1" s="1"/>
  <c r="V13" i="1"/>
  <c r="P13" i="1"/>
  <c r="AA12" i="1"/>
  <c r="AA25" i="1" s="1"/>
  <c r="Z12" i="1"/>
  <c r="V12" i="1"/>
  <c r="V25" i="1" s="1"/>
  <c r="P12" i="1"/>
  <c r="Y9" i="1"/>
  <c r="Y66" i="1" s="1"/>
  <c r="V9" i="1"/>
  <c r="U9" i="1"/>
  <c r="U66" i="1" s="1"/>
  <c r="S9" i="1"/>
  <c r="S66" i="1" s="1"/>
  <c r="R9" i="1"/>
  <c r="Q9" i="1"/>
  <c r="Q66" i="1" s="1"/>
  <c r="O9" i="1"/>
  <c r="O66" i="1" s="1"/>
  <c r="N9" i="1"/>
  <c r="G9" i="1"/>
  <c r="G66" i="1" s="1"/>
  <c r="E9" i="1"/>
  <c r="AA8" i="1"/>
  <c r="AA9" i="1" s="1"/>
  <c r="Z8" i="1"/>
  <c r="AB8" i="1" s="1"/>
  <c r="V8" i="1"/>
  <c r="W8" i="1" s="1"/>
  <c r="P8" i="1"/>
  <c r="X8" i="1" s="1"/>
  <c r="AA7" i="1"/>
  <c r="Z7" i="1"/>
  <c r="AB7" i="1" s="1"/>
  <c r="AB9" i="1" s="1"/>
  <c r="V7" i="1"/>
  <c r="W7" i="1" s="1"/>
  <c r="P7" i="1"/>
  <c r="P9" i="1" s="1"/>
  <c r="E66" i="2" l="1"/>
  <c r="W53" i="2"/>
  <c r="U66" i="2"/>
  <c r="W60" i="2"/>
  <c r="AA25" i="2"/>
  <c r="V53" i="2"/>
  <c r="Y32" i="2"/>
  <c r="Y66" i="2" s="1"/>
  <c r="P53" i="2"/>
  <c r="F68" i="2"/>
  <c r="F70" i="2" s="1"/>
  <c r="AA8" i="2"/>
  <c r="W12" i="2"/>
  <c r="W25" i="2" s="1"/>
  <c r="AA36" i="2"/>
  <c r="AA53" i="2" s="1"/>
  <c r="V7" i="2"/>
  <c r="V9" i="2" s="1"/>
  <c r="AA7" i="2"/>
  <c r="AA9" i="2" s="1"/>
  <c r="P9" i="2"/>
  <c r="P66" i="2" s="1"/>
  <c r="W28" i="2"/>
  <c r="W32" i="2" s="1"/>
  <c r="V56" i="2"/>
  <c r="AA56" i="2"/>
  <c r="AA62" i="2" s="1"/>
  <c r="AB62" i="1"/>
  <c r="AB53" i="1"/>
  <c r="W9" i="1"/>
  <c r="X7" i="1"/>
  <c r="X9" i="1" s="1"/>
  <c r="X24" i="1"/>
  <c r="W53" i="1"/>
  <c r="X38" i="1"/>
  <c r="X42" i="1"/>
  <c r="X43" i="1"/>
  <c r="X46" i="1"/>
  <c r="X47" i="1"/>
  <c r="F70" i="1"/>
  <c r="X18" i="1"/>
  <c r="Z9" i="1"/>
  <c r="Z66" i="1" s="1"/>
  <c r="W12" i="1"/>
  <c r="X36" i="1"/>
  <c r="V53" i="1"/>
  <c r="V66" i="1" s="1"/>
  <c r="Z53" i="1"/>
  <c r="P56" i="1"/>
  <c r="V62" i="1"/>
  <c r="Z62" i="1"/>
  <c r="P25" i="1"/>
  <c r="AA32" i="1"/>
  <c r="AA66" i="1" s="1"/>
  <c r="AB12" i="1"/>
  <c r="AB25" i="1" s="1"/>
  <c r="AB66" i="1" s="1"/>
  <c r="P21" i="1"/>
  <c r="X21" i="1" s="1"/>
  <c r="W28" i="1"/>
  <c r="AB28" i="1"/>
  <c r="AB32" i="1" s="1"/>
  <c r="V62" i="2" l="1"/>
  <c r="V66" i="2" s="1"/>
  <c r="W56" i="2"/>
  <c r="W62" i="2" s="1"/>
  <c r="AA66" i="2"/>
  <c r="W7" i="2"/>
  <c r="W9" i="2" s="1"/>
  <c r="W66" i="2" s="1"/>
  <c r="W32" i="1"/>
  <c r="X28" i="1"/>
  <c r="X32" i="1" s="1"/>
  <c r="X53" i="1"/>
  <c r="P62" i="1"/>
  <c r="P66" i="1" s="1"/>
  <c r="X56" i="1"/>
  <c r="X62" i="1" s="1"/>
  <c r="W25" i="1"/>
  <c r="W66" i="1" s="1"/>
  <c r="X12" i="1"/>
  <c r="X25" i="1" s="1"/>
  <c r="X66" i="1" s="1"/>
</calcChain>
</file>

<file path=xl/sharedStrings.xml><?xml version="1.0" encoding="utf-8"?>
<sst xmlns="http://schemas.openxmlformats.org/spreadsheetml/2006/main" count="358" uniqueCount="154">
  <si>
    <t>1RA  ENERO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</si>
  <si>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</si>
  <si>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</si>
  <si>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</si>
  <si>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</si>
  <si>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</si>
  <si>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</si>
  <si>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</si>
  <si>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</si>
  <si>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</si>
  <si>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</si>
  <si>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</si>
  <si>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</si>
  <si>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</si>
  <si>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</si>
  <si>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</si>
  <si>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</si>
  <si>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</si>
  <si>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</si>
  <si>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>ISR A COMPENSAR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</si>
  <si>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</si>
  <si>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</si>
  <si>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</si>
  <si>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</si>
  <si>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</si>
  <si>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</si>
  <si>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</si>
  <si>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</si>
  <si>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</si>
  <si>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</si>
  <si>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</si>
  <si>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</si>
  <si>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</si>
  <si>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</si>
  <si>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</si>
  <si>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</si>
  <si>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</si>
  <si>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</si>
  <si>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</si>
  <si>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</si>
  <si>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</si>
  <si>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</si>
  <si>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</si>
  <si>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</si>
  <si>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</si>
  <si>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</si>
  <si>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</si>
  <si>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</si>
  <si>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</si>
  <si>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</si>
  <si>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</si>
  <si>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</si>
  <si>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</si>
  <si>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</si>
  <si>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</si>
  <si>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</si>
  <si>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</si>
  <si>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</si>
  <si>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</si>
  <si>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</si>
  <si>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</si>
  <si>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</si>
  <si>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</si>
  <si>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</si>
  <si>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</si>
  <si>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</si>
  <si>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</si>
  <si>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JA43</t>
  </si>
  <si>
    <t>Auxiliar Administrativo</t>
  </si>
  <si>
    <t>JA44</t>
  </si>
  <si>
    <t>Lopez Aranda Lisette Amparo</t>
  </si>
  <si>
    <t>JA45</t>
  </si>
  <si>
    <t>Flores Pozos Julio Cesar</t>
  </si>
  <si>
    <t>Coordinacion Financiera y Contable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</si>
  <si>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</si>
  <si>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</si>
  <si>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</si>
  <si>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</si>
  <si>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</si>
  <si>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</si>
  <si>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</si>
  <si>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</si>
  <si>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</si>
  <si>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</si>
  <si>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</si>
  <si>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</si>
  <si>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</si>
  <si>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</si>
  <si>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</si>
  <si>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</si>
  <si>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</si>
  <si>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</si>
  <si>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</si>
  <si>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</si>
  <si>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</si>
  <si>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</si>
  <si>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</si>
  <si>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</si>
  <si>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</si>
  <si>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</si>
  <si>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</si>
  <si>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</si>
  <si>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</si>
  <si>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</si>
  <si>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</si>
  <si>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</si>
  <si>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>AE23</t>
  </si>
  <si>
    <t>Flores Orozco Carolina</t>
  </si>
  <si>
    <t>Terapeuta (A y L)</t>
  </si>
  <si>
    <t>AE24</t>
  </si>
  <si>
    <t>Ortiz Anguiano Nélida Guadalupe</t>
  </si>
  <si>
    <t>AE25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</si>
  <si>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</si>
  <si>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</si>
  <si>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</si>
  <si>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</si>
  <si>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</si>
  <si>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</si>
  <si>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</si>
  <si>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</si>
  <si>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</si>
  <si>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</si>
  <si>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</si>
  <si>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</si>
  <si>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</si>
  <si>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</si>
  <si>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</si>
  <si>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</si>
  <si>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</si>
  <si>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</si>
  <si>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</si>
  <si>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</si>
  <si>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</si>
  <si>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</si>
  <si>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</si>
  <si>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</si>
  <si>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</si>
  <si>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</si>
  <si>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</si>
  <si>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</si>
  <si>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</si>
  <si>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</si>
  <si>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</si>
  <si>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</si>
  <si>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</si>
  <si>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</si>
  <si>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</si>
  <si>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</si>
  <si>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</si>
  <si>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</si>
  <si>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</si>
  <si>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</si>
  <si>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 ENERO   2022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</si>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</sst>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2" fontId="0" fillId="0" borderId="0" xfId="0" applyNumberFormat="1" applyFill="1"/>
    <xf numFmtId="2" fontId="1" fillId="4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" fontId="13" fillId="0" borderId="0" xfId="0" applyNumberFormat="1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2" fontId="1" fillId="0" borderId="0" xfId="0" applyNumberFormat="1" applyFont="1" applyFill="1"/>
    <xf numFmtId="4" fontId="1" fillId="6" borderId="0" xfId="0" applyNumberFormat="1" applyFont="1" applyFill="1"/>
    <xf numFmtId="0" fontId="1" fillId="0" borderId="0" xfId="0" applyFont="1" applyAlignment="1">
      <alignment horizontal="center"/>
    </xf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4" fontId="1" fillId="3" borderId="0" xfId="0" applyNumberFormat="1" applyFont="1" applyFill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" fontId="1" fillId="4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3" fillId="6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4" fontId="15" fillId="0" borderId="0" xfId="1" applyFont="1"/>
    <xf numFmtId="0" fontId="12" fillId="0" borderId="0" xfId="0" applyFont="1" applyAlignment="1">
      <alignment horizontal="right"/>
    </xf>
    <xf numFmtId="4" fontId="12" fillId="0" borderId="0" xfId="0" applyNumberFormat="1" applyFont="1"/>
    <xf numFmtId="44" fontId="3" fillId="0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5" xfId="0" applyFont="1" applyBorder="1" applyAlignment="1">
      <alignment horizontal="center"/>
    </xf>
    <xf numFmtId="0" fontId="12" fillId="5" borderId="0" xfId="1" applyNumberFormat="1" applyFont="1" applyFill="1"/>
    <xf numFmtId="0" fontId="9" fillId="0" borderId="0" xfId="0" applyNumberFormat="1" applyFont="1" applyFill="1"/>
    <xf numFmtId="0" fontId="9" fillId="7" borderId="0" xfId="0" applyNumberFormat="1" applyFont="1" applyFill="1"/>
    <xf numFmtId="0" fontId="13" fillId="0" borderId="0" xfId="0" applyNumberFormat="1" applyFont="1"/>
    <xf numFmtId="0" fontId="9" fillId="8" borderId="0" xfId="0" applyNumberFormat="1" applyFont="1" applyFill="1"/>
    <xf numFmtId="0" fontId="14" fillId="7" borderId="0" xfId="0" applyNumberFormat="1" applyFont="1" applyFill="1"/>
    <xf numFmtId="0" fontId="4" fillId="0" borderId="0" xfId="1" applyNumberFormat="1" applyFont="1"/>
    <xf numFmtId="0" fontId="12" fillId="10" borderId="0" xfId="0" applyNumberFormat="1" applyFont="1" applyFill="1"/>
    <xf numFmtId="0" fontId="0" fillId="0" borderId="0" xfId="0" applyNumberFormat="1"/>
    <xf numFmtId="0" fontId="3" fillId="0" borderId="0" xfId="0" applyNumberFormat="1" applyFont="1"/>
    <xf numFmtId="0" fontId="1" fillId="0" borderId="0" xfId="0" applyNumberFormat="1" applyFont="1"/>
    <xf numFmtId="0" fontId="8" fillId="0" borderId="0" xfId="0" applyNumberFormat="1" applyFont="1"/>
    <xf numFmtId="0" fontId="11" fillId="0" borderId="0" xfId="0" applyNumberFormat="1" applyFont="1"/>
    <xf numFmtId="0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zoomScale="75" zoomScaleNormal="75" workbookViewId="0">
      <selection activeCell="H66" sqref="H66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7" t="s">
        <v>20</v>
      </c>
      <c r="V5" s="18" t="s">
        <v>21</v>
      </c>
      <c r="W5" s="19" t="s">
        <v>22</v>
      </c>
      <c r="X5" s="20" t="s">
        <v>23</v>
      </c>
      <c r="Y5" s="16" t="s">
        <v>24</v>
      </c>
      <c r="Z5" s="16" t="s">
        <v>25</v>
      </c>
      <c r="AA5" s="21" t="s">
        <v>26</v>
      </c>
      <c r="AB5" s="21" t="s">
        <v>27</v>
      </c>
    </row>
    <row r="6" spans="1:28" ht="15.75" x14ac:dyDescent="0.25">
      <c r="A6" s="1"/>
      <c r="B6" s="22" t="s">
        <v>28</v>
      </c>
      <c r="C6" s="23" t="s">
        <v>29</v>
      </c>
      <c r="D6" s="23"/>
      <c r="E6" s="24"/>
      <c r="F6" s="3"/>
      <c r="G6" s="25"/>
      <c r="H6" s="3"/>
      <c r="I6" s="3"/>
      <c r="J6" s="3"/>
      <c r="K6" s="3"/>
      <c r="L6" s="3"/>
      <c r="M6" s="3"/>
      <c r="N6" s="24"/>
      <c r="O6" s="24"/>
      <c r="P6" s="24"/>
      <c r="Q6" s="3"/>
      <c r="R6" s="3"/>
      <c r="S6" s="3"/>
      <c r="T6" s="3"/>
      <c r="U6" s="24"/>
      <c r="V6" s="3"/>
      <c r="W6" s="24"/>
      <c r="X6" s="4"/>
      <c r="Y6" s="1"/>
      <c r="Z6" s="1"/>
      <c r="AA6" s="1"/>
      <c r="AB6" s="1"/>
    </row>
    <row r="7" spans="1:28" ht="21" x14ac:dyDescent="0.35">
      <c r="A7" s="26"/>
      <c r="B7" s="26" t="s">
        <v>30</v>
      </c>
      <c r="C7" s="27" t="s">
        <v>31</v>
      </c>
      <c r="D7" s="26" t="s">
        <v>32</v>
      </c>
      <c r="E7" s="28">
        <v>24148.799999999999</v>
      </c>
      <c r="F7" s="29">
        <v>15</v>
      </c>
      <c r="G7" s="28"/>
      <c r="H7" s="28"/>
      <c r="I7" s="28"/>
      <c r="J7" s="28"/>
      <c r="K7" s="28"/>
      <c r="L7" s="28"/>
      <c r="M7" s="28"/>
      <c r="N7" s="28"/>
      <c r="O7" s="28"/>
      <c r="P7" s="28">
        <f>E7+-N7</f>
        <v>24148.799999999999</v>
      </c>
      <c r="Q7" s="28">
        <v>0</v>
      </c>
      <c r="R7" s="28"/>
      <c r="S7" s="28">
        <v>4885.82</v>
      </c>
      <c r="T7" s="28"/>
      <c r="U7" s="28">
        <v>7.0000000000000007E-2</v>
      </c>
      <c r="V7" s="30">
        <f>ROUND(E7*0.115,2)</f>
        <v>2777.11</v>
      </c>
      <c r="W7" s="28">
        <f>SUM(S7:V7)+G7</f>
        <v>7663</v>
      </c>
      <c r="X7" s="68">
        <f>P7-W7</f>
        <v>16485.8</v>
      </c>
      <c r="Y7" s="31">
        <v>902.24</v>
      </c>
      <c r="Z7" s="28">
        <f>+E7*17.5%+E7*3%</f>
        <v>4950.5039999999999</v>
      </c>
      <c r="AA7" s="32">
        <f>ROUND(+E7*2%,2)</f>
        <v>482.98</v>
      </c>
      <c r="AB7" s="33">
        <f>SUM(Y7:AA7)</f>
        <v>6335.7240000000002</v>
      </c>
    </row>
    <row r="8" spans="1:28" ht="21" x14ac:dyDescent="0.35">
      <c r="A8" s="26"/>
      <c r="B8" s="34" t="s">
        <v>33</v>
      </c>
      <c r="C8" s="27" t="s">
        <v>34</v>
      </c>
      <c r="D8" s="26" t="s">
        <v>35</v>
      </c>
      <c r="E8" s="28">
        <v>6705.32</v>
      </c>
      <c r="F8" s="29">
        <v>15</v>
      </c>
      <c r="G8" s="28"/>
      <c r="H8" s="28"/>
      <c r="I8" s="28"/>
      <c r="J8" s="28"/>
      <c r="K8" s="28"/>
      <c r="L8" s="28"/>
      <c r="M8" s="28"/>
      <c r="N8" s="35"/>
      <c r="O8" s="28"/>
      <c r="P8" s="28">
        <f>E8+-N8</f>
        <v>6705.32</v>
      </c>
      <c r="Q8" s="28">
        <v>0</v>
      </c>
      <c r="R8" s="28"/>
      <c r="S8" s="28">
        <v>721.12</v>
      </c>
      <c r="T8" s="28"/>
      <c r="U8" s="28">
        <v>0.09</v>
      </c>
      <c r="V8" s="30">
        <f>ROUND(E8*0.115,2)</f>
        <v>771.11</v>
      </c>
      <c r="W8" s="28">
        <f>SUM(S8:V8)+G8</f>
        <v>1492.3200000000002</v>
      </c>
      <c r="X8" s="68">
        <f>P8-W8</f>
        <v>5213</v>
      </c>
      <c r="Y8" s="31">
        <v>410.06</v>
      </c>
      <c r="Z8" s="28">
        <f>+E8*17.5%+E8*3%</f>
        <v>1374.5905999999998</v>
      </c>
      <c r="AA8" s="32">
        <f>ROUND(+E8*2%,2)</f>
        <v>134.11000000000001</v>
      </c>
      <c r="AB8" s="33">
        <f>SUM(Y8:AA8)</f>
        <v>1918.7605999999996</v>
      </c>
    </row>
    <row r="9" spans="1:28" ht="18.75" x14ac:dyDescent="0.3">
      <c r="A9" s="1"/>
      <c r="B9" s="36" t="s">
        <v>36</v>
      </c>
      <c r="C9" s="37"/>
      <c r="D9" s="38"/>
      <c r="E9" s="67">
        <f>SUM(E7:E8)</f>
        <v>30854.12</v>
      </c>
      <c r="F9" s="67"/>
      <c r="G9" s="67">
        <f>+G8+G7</f>
        <v>0</v>
      </c>
      <c r="H9" s="67"/>
      <c r="I9" s="67"/>
      <c r="J9" s="67"/>
      <c r="K9" s="67"/>
      <c r="L9" s="67"/>
      <c r="M9" s="67"/>
      <c r="N9" s="67">
        <f>SUM(N7:N8)</f>
        <v>0</v>
      </c>
      <c r="O9" s="67">
        <f>SUM(O7:O8)</f>
        <v>0</v>
      </c>
      <c r="P9" s="67">
        <f>SUM(P7:P8)</f>
        <v>30854.12</v>
      </c>
      <c r="Q9" s="67">
        <f t="shared" ref="Q9:AB9" si="0">SUM(Q7:Q8)</f>
        <v>0</v>
      </c>
      <c r="R9" s="67">
        <f t="shared" si="0"/>
        <v>0</v>
      </c>
      <c r="S9" s="67">
        <f t="shared" si="0"/>
        <v>5606.94</v>
      </c>
      <c r="T9" s="67"/>
      <c r="U9" s="67">
        <f t="shared" si="0"/>
        <v>0.16</v>
      </c>
      <c r="V9" s="67">
        <f>SUM(V7:V8)</f>
        <v>3548.2200000000003</v>
      </c>
      <c r="W9" s="67">
        <f t="shared" si="0"/>
        <v>9155.32</v>
      </c>
      <c r="X9" s="67">
        <f>SUM(X7:X8)</f>
        <v>21698.799999999999</v>
      </c>
      <c r="Y9" s="67">
        <f t="shared" si="0"/>
        <v>1312.3</v>
      </c>
      <c r="Z9" s="67">
        <f t="shared" si="0"/>
        <v>6325.0945999999994</v>
      </c>
      <c r="AA9" s="67">
        <f t="shared" si="0"/>
        <v>617.09</v>
      </c>
      <c r="AB9" s="67">
        <f t="shared" si="0"/>
        <v>8254.4845999999998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70"/>
      <c r="Y10" s="1"/>
      <c r="Z10" s="1"/>
      <c r="AA10" s="1"/>
      <c r="AB10" s="1"/>
    </row>
    <row r="11" spans="1:28" ht="18.75" x14ac:dyDescent="0.3">
      <c r="A11" s="1"/>
      <c r="B11" s="22" t="s">
        <v>37</v>
      </c>
      <c r="C11" s="37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70"/>
      <c r="Y11" s="1"/>
      <c r="Z11" s="1"/>
      <c r="AA11" s="1"/>
      <c r="AB11" s="1"/>
    </row>
    <row r="12" spans="1:28" ht="21" x14ac:dyDescent="0.35">
      <c r="A12" s="26"/>
      <c r="B12" s="26" t="s">
        <v>39</v>
      </c>
      <c r="C12" s="27" t="s">
        <v>40</v>
      </c>
      <c r="D12" s="34" t="s">
        <v>41</v>
      </c>
      <c r="E12" s="28">
        <v>14250</v>
      </c>
      <c r="F12" s="29">
        <v>15</v>
      </c>
      <c r="G12" s="28"/>
      <c r="H12" s="28"/>
      <c r="I12" s="28"/>
      <c r="J12" s="28"/>
      <c r="K12" s="28"/>
      <c r="L12" s="28"/>
      <c r="M12" s="28"/>
      <c r="N12" s="28"/>
      <c r="O12" s="28"/>
      <c r="P12" s="28">
        <f>E12+-N12</f>
        <v>14250</v>
      </c>
      <c r="Q12" s="28">
        <v>0</v>
      </c>
      <c r="R12" s="28"/>
      <c r="S12" s="28">
        <v>2352.86</v>
      </c>
      <c r="T12" s="28"/>
      <c r="U12" s="28">
        <v>-0.21</v>
      </c>
      <c r="V12" s="30">
        <f>ROUND(E12*0.115,2)</f>
        <v>1638.75</v>
      </c>
      <c r="W12" s="28">
        <f>SUM(S12:V12)+G12</f>
        <v>3991.4</v>
      </c>
      <c r="X12" s="68">
        <f t="shared" ref="X12:X24" si="1">P12-W12</f>
        <v>10258.6</v>
      </c>
      <c r="Y12" s="31">
        <v>622.94000000000005</v>
      </c>
      <c r="Z12" s="28">
        <f>ROUND(+E12*17.5%,2)+ROUND(E12*3%,2)</f>
        <v>2921.25</v>
      </c>
      <c r="AA12" s="32">
        <f>ROUND(+E12*2%,2)</f>
        <v>285</v>
      </c>
      <c r="AB12" s="33">
        <f>SUM(Y12:AA12)</f>
        <v>3829.19</v>
      </c>
    </row>
    <row r="13" spans="1:28" ht="21" x14ac:dyDescent="0.35">
      <c r="A13" s="1"/>
      <c r="B13" s="40" t="s">
        <v>42</v>
      </c>
      <c r="C13" s="27" t="s">
        <v>43</v>
      </c>
      <c r="D13" s="40" t="s">
        <v>44</v>
      </c>
      <c r="E13" s="28">
        <v>12499.95</v>
      </c>
      <c r="F13" s="29">
        <v>15</v>
      </c>
      <c r="G13" s="28"/>
      <c r="H13" s="28"/>
      <c r="I13" s="28"/>
      <c r="J13" s="28"/>
      <c r="K13" s="28"/>
      <c r="L13" s="28"/>
      <c r="M13" s="28"/>
      <c r="N13" s="41"/>
      <c r="O13" s="42"/>
      <c r="P13" s="28">
        <f t="shared" ref="P13:P24" si="2">E13+-N13</f>
        <v>12499.95</v>
      </c>
      <c r="Q13" s="28">
        <v>0</v>
      </c>
      <c r="R13" s="28"/>
      <c r="S13" s="28">
        <v>1958.89</v>
      </c>
      <c r="T13" s="28"/>
      <c r="U13" s="28">
        <v>-0.03</v>
      </c>
      <c r="V13" s="30">
        <f>ROUND(E13*0.115,2)</f>
        <v>1437.49</v>
      </c>
      <c r="W13" s="28">
        <f>SUM(S13:V13)+G13</f>
        <v>3396.3500000000004</v>
      </c>
      <c r="X13" s="68">
        <f t="shared" si="1"/>
        <v>9103.6</v>
      </c>
      <c r="Y13" s="31">
        <v>573.55999999999995</v>
      </c>
      <c r="Z13" s="28">
        <f>ROUND(+E13*17.5%,2)+ROUND(E13*3%,2)</f>
        <v>2562.4899999999998</v>
      </c>
      <c r="AA13" s="32">
        <f>ROUND(+E13*2%,2)</f>
        <v>250</v>
      </c>
      <c r="AB13" s="33">
        <f t="shared" ref="AB13" si="3">SUM(Y13:AA13)</f>
        <v>3386.0499999999997</v>
      </c>
    </row>
    <row r="14" spans="1:28" ht="21" x14ac:dyDescent="0.35">
      <c r="A14" s="26"/>
      <c r="B14" s="26" t="s">
        <v>42</v>
      </c>
      <c r="C14" s="27" t="s">
        <v>45</v>
      </c>
      <c r="D14" s="26" t="s">
        <v>46</v>
      </c>
      <c r="E14" s="28"/>
      <c r="F14" s="29"/>
      <c r="G14" s="28"/>
      <c r="H14" s="28"/>
      <c r="I14" s="28"/>
      <c r="J14" s="28"/>
      <c r="K14" s="28"/>
      <c r="L14" s="28"/>
      <c r="M14" s="28"/>
      <c r="N14" s="41"/>
      <c r="O14" s="42"/>
      <c r="P14" s="28">
        <f t="shared" si="2"/>
        <v>0</v>
      </c>
      <c r="Q14" s="28"/>
      <c r="R14" s="28"/>
      <c r="S14" s="28"/>
      <c r="T14" s="28"/>
      <c r="U14" s="28"/>
      <c r="V14" s="28"/>
      <c r="W14" s="28"/>
      <c r="X14" s="68"/>
      <c r="Y14" s="31"/>
      <c r="Z14" s="28"/>
      <c r="AA14" s="43"/>
      <c r="AB14" s="33"/>
    </row>
    <row r="15" spans="1:28" ht="21" x14ac:dyDescent="0.35">
      <c r="A15" s="26"/>
      <c r="B15" s="26" t="s">
        <v>47</v>
      </c>
      <c r="C15" s="27" t="s">
        <v>48</v>
      </c>
      <c r="D15" s="34" t="s">
        <v>49</v>
      </c>
      <c r="E15" s="28">
        <v>9525</v>
      </c>
      <c r="F15" s="29">
        <v>15</v>
      </c>
      <c r="G15" s="44">
        <v>1000</v>
      </c>
      <c r="H15" s="28"/>
      <c r="I15" s="28"/>
      <c r="J15" s="28"/>
      <c r="K15" s="28"/>
      <c r="L15" s="28"/>
      <c r="M15" s="28"/>
      <c r="N15" s="41"/>
      <c r="O15" s="42"/>
      <c r="P15" s="28">
        <f t="shared" si="2"/>
        <v>9525</v>
      </c>
      <c r="Q15" s="28">
        <v>0</v>
      </c>
      <c r="R15" s="28"/>
      <c r="S15" s="28">
        <v>1323.44</v>
      </c>
      <c r="T15" s="28"/>
      <c r="U15" s="28">
        <v>-0.02</v>
      </c>
      <c r="V15" s="30">
        <f>ROUND(E15*0.115,2)</f>
        <v>1095.3800000000001</v>
      </c>
      <c r="W15" s="28">
        <f t="shared" ref="W15:W24" si="4">SUM(S15:V15)+G15</f>
        <v>3418.8</v>
      </c>
      <c r="X15" s="68">
        <f t="shared" si="1"/>
        <v>6106.2</v>
      </c>
      <c r="Y15" s="31">
        <v>489.62</v>
      </c>
      <c r="Z15" s="28">
        <f>ROUND(+E15*17.5%,2)+ROUND(E15*3%,2)</f>
        <v>1952.63</v>
      </c>
      <c r="AA15" s="32">
        <f>ROUND(+E15*2%,2)</f>
        <v>190.5</v>
      </c>
      <c r="AB15" s="33">
        <f t="shared" ref="AB15:AB24" si="5">SUM(Y15:AA15)</f>
        <v>2632.75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5467.23</v>
      </c>
      <c r="F16" s="45">
        <v>15</v>
      </c>
      <c r="G16" s="44">
        <v>2734</v>
      </c>
      <c r="H16" s="3"/>
      <c r="I16" s="3"/>
      <c r="J16" s="3"/>
      <c r="K16" s="3"/>
      <c r="L16" s="3"/>
      <c r="M16" s="3"/>
      <c r="N16" s="46"/>
      <c r="O16" s="3"/>
      <c r="P16" s="28">
        <f t="shared" si="2"/>
        <v>5467.23</v>
      </c>
      <c r="Q16" s="3">
        <v>0</v>
      </c>
      <c r="R16" s="3"/>
      <c r="S16" s="3">
        <v>496.67</v>
      </c>
      <c r="T16" s="3"/>
      <c r="U16" s="3">
        <v>0.03</v>
      </c>
      <c r="V16" s="30">
        <v>628.73</v>
      </c>
      <c r="W16" s="3">
        <f t="shared" si="4"/>
        <v>3859.4300000000003</v>
      </c>
      <c r="X16" s="69">
        <f t="shared" si="1"/>
        <v>1607.7999999999993</v>
      </c>
      <c r="Y16" s="47">
        <v>375.13</v>
      </c>
      <c r="Z16" s="3">
        <v>1120.79</v>
      </c>
      <c r="AA16" s="32">
        <v>109.34</v>
      </c>
      <c r="AB16" s="48">
        <f t="shared" si="5"/>
        <v>1605.26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5467.23</v>
      </c>
      <c r="F17" s="45">
        <v>15</v>
      </c>
      <c r="G17" s="44">
        <v>703.24</v>
      </c>
      <c r="H17" s="3"/>
      <c r="I17" s="3"/>
      <c r="J17" s="3"/>
      <c r="K17" s="3"/>
      <c r="L17" s="3"/>
      <c r="M17" s="3"/>
      <c r="N17" s="49"/>
      <c r="O17" s="3"/>
      <c r="P17" s="28">
        <f t="shared" si="2"/>
        <v>5467.23</v>
      </c>
      <c r="Q17" s="3"/>
      <c r="R17" s="3"/>
      <c r="S17" s="3">
        <v>496.67</v>
      </c>
      <c r="T17" s="3"/>
      <c r="U17" s="3">
        <v>-0.21</v>
      </c>
      <c r="V17" s="30">
        <f t="shared" ref="V17:V24" si="6">ROUND(E17*0.115,2)</f>
        <v>628.73</v>
      </c>
      <c r="W17" s="3">
        <f t="shared" si="4"/>
        <v>1828.43</v>
      </c>
      <c r="X17" s="69">
        <f t="shared" si="1"/>
        <v>3638.7999999999993</v>
      </c>
      <c r="Y17" s="47">
        <v>375.13</v>
      </c>
      <c r="Z17" s="3">
        <f t="shared" ref="Z17:Z24" si="7">ROUND(+E17*17.5%,2)+ROUND(E17*3%,2)</f>
        <v>1120.79</v>
      </c>
      <c r="AA17" s="32">
        <f t="shared" ref="AA17:AA24" si="8">ROUND(+E17*2%,2)</f>
        <v>109.34</v>
      </c>
      <c r="AB17" s="48">
        <f t="shared" si="5"/>
        <v>1605.26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4844.53</v>
      </c>
      <c r="F18" s="45">
        <v>15</v>
      </c>
      <c r="G18" s="44">
        <v>2031</v>
      </c>
      <c r="H18" s="3"/>
      <c r="I18" s="3"/>
      <c r="J18" s="3"/>
      <c r="K18" s="3"/>
      <c r="L18" s="3"/>
      <c r="M18" s="3"/>
      <c r="N18" s="49"/>
      <c r="O18" s="3"/>
      <c r="P18" s="28">
        <f t="shared" si="2"/>
        <v>4844.53</v>
      </c>
      <c r="Q18" s="3"/>
      <c r="R18" s="3"/>
      <c r="S18" s="3">
        <v>397.02</v>
      </c>
      <c r="T18" s="3"/>
      <c r="U18" s="3">
        <v>0.19</v>
      </c>
      <c r="V18" s="30">
        <f t="shared" si="6"/>
        <v>557.12</v>
      </c>
      <c r="W18" s="3">
        <f t="shared" si="4"/>
        <v>2985.33</v>
      </c>
      <c r="X18" s="69">
        <f t="shared" si="1"/>
        <v>1859.1999999999998</v>
      </c>
      <c r="Y18" s="47">
        <v>357.56</v>
      </c>
      <c r="Z18" s="3">
        <f t="shared" si="7"/>
        <v>993.13</v>
      </c>
      <c r="AA18" s="32">
        <f t="shared" si="8"/>
        <v>96.89</v>
      </c>
      <c r="AB18" s="48">
        <f t="shared" si="5"/>
        <v>1447.5800000000002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5467.23</v>
      </c>
      <c r="F19" s="45">
        <v>15</v>
      </c>
      <c r="G19" s="44">
        <v>2655.35</v>
      </c>
      <c r="H19" s="49"/>
      <c r="I19" s="49"/>
      <c r="J19" s="49"/>
      <c r="K19" s="49"/>
      <c r="L19" s="49"/>
      <c r="M19" s="49"/>
      <c r="N19" s="46"/>
      <c r="O19" s="3"/>
      <c r="P19" s="28">
        <f t="shared" si="2"/>
        <v>5467.23</v>
      </c>
      <c r="Q19" s="3"/>
      <c r="R19" s="3"/>
      <c r="S19" s="3">
        <v>496.67</v>
      </c>
      <c r="T19" s="3"/>
      <c r="U19" s="3">
        <v>0.08</v>
      </c>
      <c r="V19" s="30">
        <f t="shared" si="6"/>
        <v>628.73</v>
      </c>
      <c r="W19" s="3">
        <f t="shared" si="4"/>
        <v>3780.83</v>
      </c>
      <c r="X19" s="69">
        <f t="shared" si="1"/>
        <v>1686.3999999999996</v>
      </c>
      <c r="Y19" s="47">
        <v>375.13</v>
      </c>
      <c r="Z19" s="3">
        <f t="shared" si="7"/>
        <v>1120.79</v>
      </c>
      <c r="AA19" s="32">
        <f t="shared" si="8"/>
        <v>109.34</v>
      </c>
      <c r="AB19" s="48">
        <f t="shared" si="5"/>
        <v>1605.26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4844.53</v>
      </c>
      <c r="F20" s="45">
        <v>15</v>
      </c>
      <c r="G20" s="44">
        <v>2153</v>
      </c>
      <c r="H20" s="3"/>
      <c r="I20" s="3"/>
      <c r="J20" s="3"/>
      <c r="K20" s="3"/>
      <c r="L20" s="3"/>
      <c r="M20" s="3"/>
      <c r="N20" s="49"/>
      <c r="O20" s="3"/>
      <c r="P20" s="28">
        <f t="shared" si="2"/>
        <v>4844.53</v>
      </c>
      <c r="Q20" s="3"/>
      <c r="R20" s="3"/>
      <c r="S20" s="3">
        <v>397.02</v>
      </c>
      <c r="T20" s="3"/>
      <c r="U20" s="3">
        <v>0.19</v>
      </c>
      <c r="V20" s="30">
        <f t="shared" si="6"/>
        <v>557.12</v>
      </c>
      <c r="W20" s="3">
        <f t="shared" si="4"/>
        <v>3107.33</v>
      </c>
      <c r="X20" s="69">
        <f t="shared" si="1"/>
        <v>1737.1999999999998</v>
      </c>
      <c r="Y20" s="47">
        <v>357.56</v>
      </c>
      <c r="Z20" s="3">
        <f t="shared" si="7"/>
        <v>993.13</v>
      </c>
      <c r="AA20" s="32">
        <f t="shared" si="8"/>
        <v>96.89</v>
      </c>
      <c r="AB20" s="48">
        <f t="shared" si="5"/>
        <v>1447.5800000000002</v>
      </c>
    </row>
    <row r="21" spans="1:28" ht="21" x14ac:dyDescent="0.35">
      <c r="A21" s="26"/>
      <c r="B21" s="50" t="s">
        <v>64</v>
      </c>
      <c r="C21" s="27" t="s">
        <v>65</v>
      </c>
      <c r="D21" s="50" t="s">
        <v>66</v>
      </c>
      <c r="E21" s="28">
        <f>5278.8/15*12</f>
        <v>4223.04</v>
      </c>
      <c r="F21" s="29">
        <v>12</v>
      </c>
      <c r="G21" s="28"/>
      <c r="H21" s="35"/>
      <c r="I21" s="35"/>
      <c r="J21" s="35"/>
      <c r="K21" s="35"/>
      <c r="L21" s="35"/>
      <c r="M21" s="35"/>
      <c r="N21" s="41"/>
      <c r="O21" s="28"/>
      <c r="P21" s="28">
        <f t="shared" si="2"/>
        <v>4223.04</v>
      </c>
      <c r="Q21" s="28"/>
      <c r="R21" s="28"/>
      <c r="S21" s="28">
        <v>324.27999999999997</v>
      </c>
      <c r="T21" s="28"/>
      <c r="U21" s="28">
        <v>-0.1</v>
      </c>
      <c r="V21" s="30">
        <v>607.05999999999995</v>
      </c>
      <c r="W21" s="28">
        <f t="shared" si="4"/>
        <v>931.2399999999999</v>
      </c>
      <c r="X21" s="68">
        <f t="shared" si="1"/>
        <v>3291.8</v>
      </c>
      <c r="Y21" s="31">
        <v>369.81</v>
      </c>
      <c r="Z21" s="3">
        <v>1082.1500000000001</v>
      </c>
      <c r="AA21" s="32">
        <v>105.58</v>
      </c>
      <c r="AB21" s="33">
        <f t="shared" si="5"/>
        <v>1557.54</v>
      </c>
    </row>
    <row r="22" spans="1:28" ht="21" x14ac:dyDescent="0.35">
      <c r="A22" s="1"/>
      <c r="B22" s="50" t="s">
        <v>67</v>
      </c>
      <c r="C22" s="2" t="s">
        <v>45</v>
      </c>
      <c r="D22" t="s">
        <v>68</v>
      </c>
      <c r="E22" s="3"/>
      <c r="F22" s="45">
        <v>15</v>
      </c>
      <c r="G22" s="28"/>
      <c r="H22" s="3"/>
      <c r="I22" s="3"/>
      <c r="J22" s="3"/>
      <c r="K22" s="3"/>
      <c r="L22" s="3"/>
      <c r="M22" s="3"/>
      <c r="N22" s="49"/>
      <c r="O22" s="3"/>
      <c r="P22" s="28">
        <f t="shared" si="2"/>
        <v>0</v>
      </c>
      <c r="Q22" s="3"/>
      <c r="R22" s="3"/>
      <c r="S22" s="3"/>
      <c r="T22" s="3"/>
      <c r="U22" s="3"/>
      <c r="V22" s="30">
        <f t="shared" si="6"/>
        <v>0</v>
      </c>
      <c r="W22" s="3">
        <f t="shared" si="4"/>
        <v>0</v>
      </c>
      <c r="X22" s="69">
        <f t="shared" si="1"/>
        <v>0</v>
      </c>
      <c r="Y22" s="47"/>
      <c r="Z22" s="3">
        <f t="shared" si="7"/>
        <v>0</v>
      </c>
      <c r="AA22" s="32">
        <f t="shared" si="8"/>
        <v>0</v>
      </c>
      <c r="AB22" s="48">
        <f t="shared" si="5"/>
        <v>0</v>
      </c>
    </row>
    <row r="23" spans="1:28" ht="21" x14ac:dyDescent="0.35">
      <c r="A23" s="1"/>
      <c r="B23" s="50" t="s">
        <v>69</v>
      </c>
      <c r="C23" s="2" t="s">
        <v>70</v>
      </c>
      <c r="D23" t="s">
        <v>68</v>
      </c>
      <c r="E23" s="3">
        <v>6705</v>
      </c>
      <c r="F23" s="45">
        <v>15</v>
      </c>
      <c r="G23" s="28"/>
      <c r="H23" s="3"/>
      <c r="I23" s="3"/>
      <c r="J23" s="3"/>
      <c r="K23" s="3"/>
      <c r="L23" s="3"/>
      <c r="M23" s="3"/>
      <c r="N23" s="49">
        <v>1.06</v>
      </c>
      <c r="O23" s="3"/>
      <c r="P23" s="28">
        <f t="shared" si="2"/>
        <v>6703.94</v>
      </c>
      <c r="Q23" s="3"/>
      <c r="R23" s="3"/>
      <c r="S23" s="3">
        <v>721.09</v>
      </c>
      <c r="T23" s="3"/>
      <c r="U23" s="3">
        <v>-0.03</v>
      </c>
      <c r="V23" s="30">
        <f t="shared" si="6"/>
        <v>771.08</v>
      </c>
      <c r="W23" s="3">
        <f t="shared" si="4"/>
        <v>1492.14</v>
      </c>
      <c r="X23" s="69">
        <f t="shared" si="1"/>
        <v>5211.7999999999993</v>
      </c>
      <c r="Y23" s="47">
        <v>410.06</v>
      </c>
      <c r="Z23" s="3">
        <f t="shared" si="7"/>
        <v>1374.5300000000002</v>
      </c>
      <c r="AA23" s="32">
        <f t="shared" si="8"/>
        <v>134.1</v>
      </c>
      <c r="AB23" s="48">
        <f t="shared" si="5"/>
        <v>1918.69</v>
      </c>
    </row>
    <row r="24" spans="1:28" ht="21" x14ac:dyDescent="0.35">
      <c r="A24" s="1"/>
      <c r="B24" s="40" t="s">
        <v>71</v>
      </c>
      <c r="C24" s="2" t="s">
        <v>72</v>
      </c>
      <c r="D24" s="40" t="s">
        <v>73</v>
      </c>
      <c r="E24" s="3">
        <v>7989.28</v>
      </c>
      <c r="F24" s="45">
        <v>15</v>
      </c>
      <c r="G24" s="3"/>
      <c r="H24" s="3"/>
      <c r="I24" s="3"/>
      <c r="J24" s="3"/>
      <c r="K24" s="3"/>
      <c r="L24" s="3"/>
      <c r="M24" s="3"/>
      <c r="N24" s="46"/>
      <c r="O24" s="3"/>
      <c r="P24" s="28">
        <f t="shared" si="2"/>
        <v>7989.28</v>
      </c>
      <c r="Q24" s="3">
        <v>0</v>
      </c>
      <c r="R24" s="3"/>
      <c r="S24" s="3">
        <v>995.41</v>
      </c>
      <c r="T24" s="3"/>
      <c r="U24" s="3">
        <v>-0.1</v>
      </c>
      <c r="V24" s="30">
        <f t="shared" si="6"/>
        <v>918.77</v>
      </c>
      <c r="W24" s="3">
        <f t="shared" si="4"/>
        <v>1914.08</v>
      </c>
      <c r="X24" s="69">
        <f t="shared" si="1"/>
        <v>6075.2</v>
      </c>
      <c r="Y24" s="47">
        <v>446.29</v>
      </c>
      <c r="Z24" s="3">
        <f t="shared" si="7"/>
        <v>1637.8</v>
      </c>
      <c r="AA24" s="32">
        <f t="shared" si="8"/>
        <v>159.79</v>
      </c>
      <c r="AB24" s="48">
        <f t="shared" si="5"/>
        <v>2243.88</v>
      </c>
    </row>
    <row r="25" spans="1:28" ht="18.75" x14ac:dyDescent="0.3">
      <c r="A25" s="77"/>
      <c r="B25" s="78" t="s">
        <v>36</v>
      </c>
      <c r="C25" s="79"/>
      <c r="D25" s="80"/>
      <c r="E25" s="67">
        <f>SUM(E12:E24)</f>
        <v>81283.019999999975</v>
      </c>
      <c r="F25" s="67"/>
      <c r="G25" s="67">
        <f>SUM(G12:G24)</f>
        <v>11276.59</v>
      </c>
      <c r="H25" s="67" t="e">
        <f>+#REF!+H18+H16+H12+H14+H15+H19</f>
        <v>#REF!</v>
      </c>
      <c r="I25" s="67"/>
      <c r="J25" s="67"/>
      <c r="K25" s="67"/>
      <c r="L25" s="67"/>
      <c r="M25" s="67"/>
      <c r="N25" s="67">
        <f>SUM(N12:N23)</f>
        <v>1.06</v>
      </c>
      <c r="O25" s="67">
        <f>SUM(O12:O23)</f>
        <v>0</v>
      </c>
      <c r="P25" s="67">
        <f>SUM(P12:P24)</f>
        <v>81281.959999999977</v>
      </c>
      <c r="Q25" s="67">
        <f t="shared" ref="Q25:AB25" si="9">SUM(Q12:Q24)</f>
        <v>0</v>
      </c>
      <c r="R25" s="67">
        <f t="shared" si="9"/>
        <v>0</v>
      </c>
      <c r="S25" s="67">
        <f t="shared" si="9"/>
        <v>9960.0200000000023</v>
      </c>
      <c r="T25" s="67">
        <f t="shared" si="9"/>
        <v>0</v>
      </c>
      <c r="U25" s="67">
        <f t="shared" si="9"/>
        <v>-0.21</v>
      </c>
      <c r="V25" s="67">
        <f t="shared" si="9"/>
        <v>9468.9600000000009</v>
      </c>
      <c r="W25" s="67">
        <f t="shared" si="9"/>
        <v>30705.360000000001</v>
      </c>
      <c r="X25" s="67">
        <f t="shared" si="9"/>
        <v>50576.599999999991</v>
      </c>
      <c r="Y25" s="67">
        <f t="shared" si="9"/>
        <v>4752.79</v>
      </c>
      <c r="Z25" s="67">
        <f t="shared" si="9"/>
        <v>16879.48</v>
      </c>
      <c r="AA25" s="67">
        <f t="shared" si="9"/>
        <v>1646.77</v>
      </c>
      <c r="AB25" s="67">
        <f t="shared" si="9"/>
        <v>23279.040000000001</v>
      </c>
    </row>
    <row r="26" spans="1:28" ht="18.75" x14ac:dyDescent="0.3">
      <c r="A26" s="1"/>
      <c r="B26" s="22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70"/>
      <c r="Y26" s="1"/>
      <c r="Z26" s="1"/>
      <c r="AA26" s="1"/>
      <c r="AB26" s="1"/>
    </row>
    <row r="27" spans="1:28" ht="18.75" x14ac:dyDescent="0.3">
      <c r="A27" s="1"/>
      <c r="B27" s="22" t="s">
        <v>74</v>
      </c>
      <c r="C27" s="37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70"/>
      <c r="Y27" s="1"/>
      <c r="Z27" s="1"/>
      <c r="AA27" s="1"/>
      <c r="AB27" s="1"/>
    </row>
    <row r="28" spans="1:28" ht="21" x14ac:dyDescent="0.35">
      <c r="A28" s="1"/>
      <c r="B28" s="1" t="s">
        <v>76</v>
      </c>
      <c r="C28" s="2" t="s">
        <v>77</v>
      </c>
      <c r="D28" t="s">
        <v>78</v>
      </c>
      <c r="E28" s="3">
        <v>7782.06</v>
      </c>
      <c r="F28" s="45">
        <v>15</v>
      </c>
      <c r="G28" s="3"/>
      <c r="H28" s="3"/>
      <c r="I28" s="3"/>
      <c r="J28" s="3"/>
      <c r="K28" s="3"/>
      <c r="L28" s="3"/>
      <c r="M28" s="3"/>
      <c r="N28" s="49"/>
      <c r="O28" s="3"/>
      <c r="P28" s="3">
        <f>E28+-N28</f>
        <v>7782.06</v>
      </c>
      <c r="Q28" s="3">
        <v>0</v>
      </c>
      <c r="R28" s="3"/>
      <c r="S28" s="3">
        <v>951.13</v>
      </c>
      <c r="T28" s="3"/>
      <c r="U28" s="3">
        <v>-0.01</v>
      </c>
      <c r="V28" s="30">
        <f>ROUND(E28*0.115,2)</f>
        <v>894.94</v>
      </c>
      <c r="W28" s="3">
        <f>SUM(S28:V28)+G28</f>
        <v>1846.06</v>
      </c>
      <c r="X28" s="69">
        <f>P28-W28</f>
        <v>5936</v>
      </c>
      <c r="Y28" s="51">
        <v>440.45</v>
      </c>
      <c r="Z28" s="3">
        <f>ROUND(+E28*17.5%,2)+ROUND(E28*3%,2)</f>
        <v>1595.32</v>
      </c>
      <c r="AA28" s="32">
        <f>ROUND(+E28*2%,2)</f>
        <v>155.63999999999999</v>
      </c>
      <c r="AB28" s="48">
        <f>SUM(Y28:AA28)</f>
        <v>2191.41</v>
      </c>
    </row>
    <row r="29" spans="1:28" ht="21" x14ac:dyDescent="0.35">
      <c r="A29" s="1"/>
      <c r="B29" s="1" t="s">
        <v>79</v>
      </c>
      <c r="C29" s="2" t="s">
        <v>80</v>
      </c>
      <c r="D29" t="s">
        <v>81</v>
      </c>
      <c r="E29" s="3">
        <v>7782.06</v>
      </c>
      <c r="F29" s="45">
        <v>15</v>
      </c>
      <c r="G29" s="3"/>
      <c r="H29" s="3"/>
      <c r="I29" s="3"/>
      <c r="J29" s="3"/>
      <c r="K29" s="3"/>
      <c r="L29" s="3"/>
      <c r="M29" s="3"/>
      <c r="N29" s="46"/>
      <c r="O29" s="3"/>
      <c r="P29" s="3">
        <f t="shared" ref="P29:P31" si="10">E29+-N29</f>
        <v>7782.06</v>
      </c>
      <c r="Q29" s="3">
        <v>0</v>
      </c>
      <c r="R29" s="3"/>
      <c r="S29" s="3">
        <v>951.13</v>
      </c>
      <c r="T29" s="3"/>
      <c r="U29" s="3">
        <v>-0.01</v>
      </c>
      <c r="V29" s="30">
        <f>ROUND(E29*0.115,2)</f>
        <v>894.94</v>
      </c>
      <c r="W29" s="3">
        <f>SUM(S29:V29)+G29</f>
        <v>1846.06</v>
      </c>
      <c r="X29" s="69">
        <f>P29-W29</f>
        <v>5936</v>
      </c>
      <c r="Y29" s="51">
        <v>440.45</v>
      </c>
      <c r="Z29" s="3">
        <f>ROUND(+E29*17.5%,2)+ROUND(E29*3%,2)</f>
        <v>1595.32</v>
      </c>
      <c r="AA29" s="32">
        <f>ROUND(+E29*2%,2)</f>
        <v>155.63999999999999</v>
      </c>
      <c r="AB29" s="48">
        <f>SUM(Y29:AA29)</f>
        <v>2191.41</v>
      </c>
    </row>
    <row r="30" spans="1:28" ht="21" x14ac:dyDescent="0.35">
      <c r="A30" s="1"/>
      <c r="B30" s="1" t="s">
        <v>82</v>
      </c>
      <c r="C30" s="2" t="s">
        <v>83</v>
      </c>
      <c r="D30" s="40" t="s">
        <v>84</v>
      </c>
      <c r="E30" s="3">
        <v>7782.06</v>
      </c>
      <c r="F30" s="45">
        <v>15</v>
      </c>
      <c r="G30" s="44">
        <v>3336</v>
      </c>
      <c r="H30" s="3"/>
      <c r="I30" s="3"/>
      <c r="J30" s="3"/>
      <c r="K30" s="3"/>
      <c r="L30" s="3"/>
      <c r="M30" s="3"/>
      <c r="N30" s="49"/>
      <c r="O30" s="3"/>
      <c r="P30" s="3">
        <f t="shared" si="10"/>
        <v>7782.06</v>
      </c>
      <c r="Q30" s="3">
        <v>0</v>
      </c>
      <c r="R30" s="3"/>
      <c r="S30" s="3">
        <v>951.13</v>
      </c>
      <c r="T30" s="3"/>
      <c r="U30" s="3">
        <v>-0.01</v>
      </c>
      <c r="V30" s="30">
        <f>ROUND(E30*0.115,2)</f>
        <v>894.94</v>
      </c>
      <c r="W30" s="3">
        <f>SUM(S30:V30)+G30</f>
        <v>5182.0599999999995</v>
      </c>
      <c r="X30" s="69">
        <f>P30-W30</f>
        <v>2600.0000000000009</v>
      </c>
      <c r="Y30" s="51">
        <v>440.45</v>
      </c>
      <c r="Z30" s="3">
        <f>ROUND(+E30*17.5%,2)+ROUND(E30*3%,2)</f>
        <v>1595.32</v>
      </c>
      <c r="AA30" s="32">
        <f>ROUND(+E30*2%,2)</f>
        <v>155.63999999999999</v>
      </c>
      <c r="AB30" s="48">
        <f>SUM(Y30:AA30)</f>
        <v>2191.41</v>
      </c>
    </row>
    <row r="31" spans="1:28" ht="21" x14ac:dyDescent="0.35">
      <c r="A31" s="1"/>
      <c r="B31" s="40" t="s">
        <v>85</v>
      </c>
      <c r="C31" s="2" t="s">
        <v>86</v>
      </c>
      <c r="D31" t="s">
        <v>81</v>
      </c>
      <c r="E31" s="3">
        <v>7782.06</v>
      </c>
      <c r="F31" s="45">
        <v>15</v>
      </c>
      <c r="G31" s="44">
        <v>1191</v>
      </c>
      <c r="H31" s="49"/>
      <c r="I31" s="49"/>
      <c r="J31" s="49"/>
      <c r="K31" s="49"/>
      <c r="L31" s="49"/>
      <c r="M31" s="49"/>
      <c r="N31" s="49"/>
      <c r="O31" s="3"/>
      <c r="P31" s="3">
        <f t="shared" si="10"/>
        <v>7782.06</v>
      </c>
      <c r="Q31" s="3"/>
      <c r="R31" s="3"/>
      <c r="S31" s="3">
        <v>951.13</v>
      </c>
      <c r="T31" s="3"/>
      <c r="U31" s="3">
        <v>0.39</v>
      </c>
      <c r="V31" s="30">
        <f>ROUND(E31*0.115,2)</f>
        <v>894.94</v>
      </c>
      <c r="W31" s="3">
        <f>SUM(S31:V31)+G31</f>
        <v>3037.46</v>
      </c>
      <c r="X31" s="69">
        <f>P31-W31</f>
        <v>4744.6000000000004</v>
      </c>
      <c r="Y31" s="51">
        <v>440.45</v>
      </c>
      <c r="Z31" s="3">
        <f>ROUND(+E31*17.5%,2)+ROUND(E31*3%,2)</f>
        <v>1595.32</v>
      </c>
      <c r="AA31" s="32">
        <f>ROUND(+E31*2%,2)</f>
        <v>155.63999999999999</v>
      </c>
      <c r="AB31" s="48">
        <f>SUM(Y31:AA31)</f>
        <v>2191.41</v>
      </c>
    </row>
    <row r="32" spans="1:28" ht="18.75" x14ac:dyDescent="0.3">
      <c r="A32" s="77"/>
      <c r="B32" s="78" t="s">
        <v>36</v>
      </c>
      <c r="C32" s="79"/>
      <c r="D32" s="80"/>
      <c r="E32" s="67">
        <f>SUM(E28:E31)</f>
        <v>31128.240000000002</v>
      </c>
      <c r="F32" s="67"/>
      <c r="G32" s="67">
        <f>+G31+G30+G28+G29</f>
        <v>4527</v>
      </c>
      <c r="H32" s="67"/>
      <c r="I32" s="67"/>
      <c r="J32" s="67"/>
      <c r="K32" s="67"/>
      <c r="L32" s="67"/>
      <c r="M32" s="67"/>
      <c r="N32" s="67">
        <f>SUM(N28:N31)</f>
        <v>0</v>
      </c>
      <c r="O32" s="67">
        <f>SUM(O28:O31)</f>
        <v>0</v>
      </c>
      <c r="P32" s="67">
        <f>SUM(P28:P31)</f>
        <v>31128.240000000002</v>
      </c>
      <c r="Q32" s="67">
        <f>SUM(Q28:Q30)</f>
        <v>0</v>
      </c>
      <c r="R32" s="67">
        <f>SUM(R28:R30)</f>
        <v>0</v>
      </c>
      <c r="S32" s="67">
        <f>SUM(S28:S31)</f>
        <v>3804.52</v>
      </c>
      <c r="T32" s="67">
        <f>SUM(T28:T31)</f>
        <v>0</v>
      </c>
      <c r="U32" s="67">
        <f>SUM(U28:U31)</f>
        <v>0.36</v>
      </c>
      <c r="V32" s="67">
        <f>SUM(V28:V31)</f>
        <v>3579.76</v>
      </c>
      <c r="W32" s="67">
        <f t="shared" ref="W32:AB32" si="11">SUM(W28:W31)</f>
        <v>11911.64</v>
      </c>
      <c r="X32" s="67">
        <f t="shared" si="11"/>
        <v>19216.599999999999</v>
      </c>
      <c r="Y32" s="67">
        <f t="shared" si="11"/>
        <v>1761.8</v>
      </c>
      <c r="Z32" s="67">
        <f t="shared" si="11"/>
        <v>6381.28</v>
      </c>
      <c r="AA32" s="67">
        <f t="shared" si="11"/>
        <v>622.55999999999995</v>
      </c>
      <c r="AB32" s="67">
        <f t="shared" si="11"/>
        <v>8765.64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70"/>
      <c r="Y33" s="1"/>
      <c r="Z33" s="1"/>
      <c r="AA33" s="1"/>
      <c r="AB33" s="1"/>
    </row>
    <row r="34" spans="1:28" ht="18.75" x14ac:dyDescent="0.3">
      <c r="A34" s="1"/>
      <c r="B34" s="22" t="s">
        <v>87</v>
      </c>
      <c r="C34" s="37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70"/>
      <c r="Y34" s="1"/>
      <c r="Z34" s="1"/>
      <c r="AA34" s="1"/>
      <c r="AB34" s="1"/>
    </row>
    <row r="35" spans="1:28" ht="21" x14ac:dyDescent="0.35">
      <c r="A35" s="1"/>
      <c r="B35" s="1" t="s">
        <v>89</v>
      </c>
      <c r="C35" s="2"/>
      <c r="D35" t="s">
        <v>90</v>
      </c>
      <c r="E35" s="3"/>
      <c r="F35" s="45"/>
      <c r="G35" s="3"/>
      <c r="H35" s="3"/>
      <c r="I35" s="3"/>
      <c r="J35" s="3"/>
      <c r="K35" s="3"/>
      <c r="L35" s="3"/>
      <c r="M35" s="3"/>
      <c r="N35" s="49"/>
      <c r="O35" s="3"/>
      <c r="P35" s="3"/>
      <c r="Q35" s="3"/>
      <c r="R35" s="3"/>
      <c r="S35" s="3"/>
      <c r="T35" s="3"/>
      <c r="U35" s="3"/>
      <c r="V35" s="52"/>
      <c r="W35" s="3"/>
      <c r="X35" s="71"/>
      <c r="Y35" s="51"/>
      <c r="Z35" s="51"/>
      <c r="AA35" s="32"/>
      <c r="AB35" s="48"/>
    </row>
    <row r="36" spans="1:28" ht="21" x14ac:dyDescent="0.35">
      <c r="A36" s="1"/>
      <c r="B36" t="s">
        <v>89</v>
      </c>
      <c r="C36" s="2" t="s">
        <v>91</v>
      </c>
      <c r="D36" t="s">
        <v>92</v>
      </c>
      <c r="E36" s="3">
        <v>7782.06</v>
      </c>
      <c r="F36" s="45">
        <v>15</v>
      </c>
      <c r="G36" s="3"/>
      <c r="H36" s="3"/>
      <c r="I36" s="3"/>
      <c r="J36" s="3"/>
      <c r="K36" s="3"/>
      <c r="L36" s="3"/>
      <c r="M36" s="3"/>
      <c r="N36" s="49"/>
      <c r="O36" s="3"/>
      <c r="P36" s="3">
        <f>E36+-N36</f>
        <v>7782.06</v>
      </c>
      <c r="Q36" s="3"/>
      <c r="R36" s="3"/>
      <c r="S36" s="3">
        <v>951.13</v>
      </c>
      <c r="T36" s="3"/>
      <c r="U36" s="3">
        <v>0.19</v>
      </c>
      <c r="V36" s="52">
        <f t="shared" ref="V36:V52" si="12">ROUND(E36*0.115,2)</f>
        <v>894.94</v>
      </c>
      <c r="W36" s="3">
        <f>SUM(S36:V36)+G36</f>
        <v>1846.2600000000002</v>
      </c>
      <c r="X36" s="69">
        <f t="shared" ref="X36:X52" si="13">P36-W36</f>
        <v>5935.8</v>
      </c>
      <c r="Y36" s="51">
        <v>440.45</v>
      </c>
      <c r="Z36" s="3">
        <f t="shared" ref="Z36:Z52" si="14">ROUND(+E36*17.5%,2)+ROUND(E36*3%,2)</f>
        <v>1595.32</v>
      </c>
      <c r="AA36" s="32">
        <f t="shared" ref="AA36:AA52" si="15">ROUND(+E36*2%,2)</f>
        <v>155.63999999999999</v>
      </c>
      <c r="AB36" s="48">
        <f>SUM(Y36:AA36)</f>
        <v>2191.41</v>
      </c>
    </row>
    <row r="37" spans="1:28" ht="21" x14ac:dyDescent="0.35">
      <c r="A37" s="1"/>
      <c r="B37" s="40" t="s">
        <v>93</v>
      </c>
      <c r="C37" s="2" t="s">
        <v>94</v>
      </c>
      <c r="D37" t="s">
        <v>92</v>
      </c>
      <c r="E37" s="3">
        <v>7782.06</v>
      </c>
      <c r="F37" s="45">
        <v>15</v>
      </c>
      <c r="G37" s="28"/>
      <c r="H37" s="3"/>
      <c r="I37" s="3"/>
      <c r="J37" s="3"/>
      <c r="K37" s="3"/>
      <c r="L37" s="3"/>
      <c r="M37" s="3"/>
      <c r="N37" s="49"/>
      <c r="O37" s="3"/>
      <c r="P37" s="3">
        <f t="shared" ref="P37:P52" si="16">E37+-N37</f>
        <v>7782.06</v>
      </c>
      <c r="Q37" s="3"/>
      <c r="R37" s="3"/>
      <c r="S37" s="3">
        <v>951.13</v>
      </c>
      <c r="T37" s="3"/>
      <c r="U37" s="3">
        <v>-0.01</v>
      </c>
      <c r="V37" s="52">
        <f t="shared" si="12"/>
        <v>894.94</v>
      </c>
      <c r="W37" s="3">
        <f>SUM(S37:V37)+G37</f>
        <v>1846.06</v>
      </c>
      <c r="X37" s="69">
        <f t="shared" si="13"/>
        <v>5936</v>
      </c>
      <c r="Y37" s="51">
        <v>440.45</v>
      </c>
      <c r="Z37" s="3">
        <f t="shared" si="14"/>
        <v>1595.32</v>
      </c>
      <c r="AA37" s="32">
        <f t="shared" si="15"/>
        <v>155.63999999999999</v>
      </c>
      <c r="AB37" s="48">
        <f t="shared" ref="AB37:AB52" si="17">SUM(Y37:AA37)</f>
        <v>2191.41</v>
      </c>
    </row>
    <row r="38" spans="1:28" ht="21" x14ac:dyDescent="0.35">
      <c r="A38" s="1"/>
      <c r="B38" s="40" t="s">
        <v>95</v>
      </c>
      <c r="C38" s="2" t="s">
        <v>96</v>
      </c>
      <c r="D38" s="1" t="s">
        <v>97</v>
      </c>
      <c r="E38" s="28">
        <v>7989.28</v>
      </c>
      <c r="F38" s="45">
        <v>15</v>
      </c>
      <c r="G38" s="28"/>
      <c r="H38" s="3"/>
      <c r="I38" s="3"/>
      <c r="J38" s="3"/>
      <c r="K38" s="3"/>
      <c r="L38" s="3"/>
      <c r="M38" s="3"/>
      <c r="N38" s="49"/>
      <c r="O38" s="3"/>
      <c r="P38" s="3">
        <f t="shared" si="16"/>
        <v>7989.28</v>
      </c>
      <c r="Q38" s="3">
        <v>0</v>
      </c>
      <c r="R38" s="3"/>
      <c r="S38" s="3">
        <v>995.41</v>
      </c>
      <c r="T38" s="3"/>
      <c r="U38" s="3">
        <v>-0.1</v>
      </c>
      <c r="V38" s="52">
        <f t="shared" si="12"/>
        <v>918.77</v>
      </c>
      <c r="W38" s="3">
        <f>SUM(S38:V38)+G38</f>
        <v>1914.08</v>
      </c>
      <c r="X38" s="69">
        <f t="shared" si="13"/>
        <v>6075.2</v>
      </c>
      <c r="Y38" s="51">
        <v>446.29</v>
      </c>
      <c r="Z38" s="3">
        <f t="shared" si="14"/>
        <v>1637.8</v>
      </c>
      <c r="AA38" s="32">
        <f t="shared" si="15"/>
        <v>159.79</v>
      </c>
      <c r="AB38" s="48">
        <f t="shared" si="17"/>
        <v>2243.88</v>
      </c>
    </row>
    <row r="39" spans="1:28" ht="21" x14ac:dyDescent="0.35">
      <c r="A39" s="1"/>
      <c r="B39" s="1" t="s">
        <v>98</v>
      </c>
      <c r="C39" s="2" t="s">
        <v>99</v>
      </c>
      <c r="D39" s="1" t="s">
        <v>100</v>
      </c>
      <c r="E39" s="3">
        <v>7782.06</v>
      </c>
      <c r="F39" s="45">
        <v>15</v>
      </c>
      <c r="G39" s="53"/>
      <c r="H39" s="3"/>
      <c r="I39" s="44">
        <v>2994.04</v>
      </c>
      <c r="J39" s="3"/>
      <c r="K39" s="3"/>
      <c r="L39" s="3"/>
      <c r="M39" s="3"/>
      <c r="N39" s="49"/>
      <c r="O39" s="3"/>
      <c r="P39" s="3">
        <f t="shared" si="16"/>
        <v>7782.06</v>
      </c>
      <c r="Q39" s="3">
        <v>0</v>
      </c>
      <c r="R39" s="3"/>
      <c r="S39" s="3">
        <v>951.13</v>
      </c>
      <c r="T39" s="3"/>
      <c r="U39" s="3">
        <v>-0.05</v>
      </c>
      <c r="V39" s="52">
        <f t="shared" si="12"/>
        <v>894.94</v>
      </c>
      <c r="W39" s="3">
        <f>SUM(S39:V39)+G39+I39</f>
        <v>4840.0599999999995</v>
      </c>
      <c r="X39" s="69">
        <f t="shared" si="13"/>
        <v>2942.0000000000009</v>
      </c>
      <c r="Y39" s="51">
        <v>440.45</v>
      </c>
      <c r="Z39" s="3">
        <f t="shared" si="14"/>
        <v>1595.32</v>
      </c>
      <c r="AA39" s="32">
        <f t="shared" si="15"/>
        <v>155.63999999999999</v>
      </c>
      <c r="AB39" s="48">
        <f t="shared" si="17"/>
        <v>2191.41</v>
      </c>
    </row>
    <row r="40" spans="1:28" ht="21" x14ac:dyDescent="0.35">
      <c r="A40" s="1"/>
      <c r="B40" s="1" t="s">
        <v>101</v>
      </c>
      <c r="C40" s="2" t="s">
        <v>102</v>
      </c>
      <c r="D40" s="1" t="s">
        <v>103</v>
      </c>
      <c r="E40" s="3">
        <v>7782.06</v>
      </c>
      <c r="F40" s="45">
        <v>15</v>
      </c>
      <c r="G40" s="44">
        <v>2143</v>
      </c>
      <c r="H40" s="3"/>
      <c r="I40" s="3"/>
      <c r="J40" s="3"/>
      <c r="K40" s="3"/>
      <c r="L40" s="3"/>
      <c r="M40" s="3"/>
      <c r="N40" s="46"/>
      <c r="O40" s="3"/>
      <c r="P40" s="3">
        <f t="shared" si="16"/>
        <v>7782.06</v>
      </c>
      <c r="Q40" s="3">
        <v>0</v>
      </c>
      <c r="R40" s="3"/>
      <c r="S40" s="3">
        <v>951.13</v>
      </c>
      <c r="T40" s="3"/>
      <c r="U40" s="3">
        <v>0.19</v>
      </c>
      <c r="V40" s="52">
        <f t="shared" si="12"/>
        <v>894.94</v>
      </c>
      <c r="W40" s="3">
        <f>SUM(S40:V40)+G40</f>
        <v>3989.26</v>
      </c>
      <c r="X40" s="69">
        <f t="shared" si="13"/>
        <v>3792.8</v>
      </c>
      <c r="Y40" s="51">
        <v>440.45</v>
      </c>
      <c r="Z40" s="3">
        <f t="shared" si="14"/>
        <v>1595.32</v>
      </c>
      <c r="AA40" s="32">
        <f t="shared" si="15"/>
        <v>155.63999999999999</v>
      </c>
      <c r="AB40" s="48">
        <f t="shared" si="17"/>
        <v>2191.41</v>
      </c>
    </row>
    <row r="41" spans="1:28" ht="21" x14ac:dyDescent="0.35">
      <c r="A41" s="1"/>
      <c r="B41" s="1" t="s">
        <v>104</v>
      </c>
      <c r="C41" s="2" t="s">
        <v>45</v>
      </c>
      <c r="D41" s="1" t="s">
        <v>103</v>
      </c>
      <c r="E41" s="3"/>
      <c r="F41" s="45"/>
      <c r="G41" s="54"/>
      <c r="H41" s="3"/>
      <c r="I41" s="3"/>
      <c r="J41" s="3"/>
      <c r="K41" s="3"/>
      <c r="L41" s="3"/>
      <c r="M41" s="3"/>
      <c r="N41" s="49"/>
      <c r="O41" s="3"/>
      <c r="P41" s="3">
        <f t="shared" si="16"/>
        <v>0</v>
      </c>
      <c r="Q41" s="3">
        <v>0</v>
      </c>
      <c r="R41" s="3"/>
      <c r="S41" s="3"/>
      <c r="T41" s="3"/>
      <c r="U41" s="3"/>
      <c r="V41" s="52">
        <f t="shared" si="12"/>
        <v>0</v>
      </c>
      <c r="W41" s="3">
        <f>SUM(S41:V41)+G41</f>
        <v>0</v>
      </c>
      <c r="X41" s="69">
        <f t="shared" si="13"/>
        <v>0</v>
      </c>
      <c r="Y41" s="51"/>
      <c r="Z41" s="3">
        <f t="shared" si="14"/>
        <v>0</v>
      </c>
      <c r="AA41" s="32">
        <f t="shared" si="15"/>
        <v>0</v>
      </c>
      <c r="AB41" s="48">
        <f t="shared" si="17"/>
        <v>0</v>
      </c>
    </row>
    <row r="42" spans="1:28" ht="21" x14ac:dyDescent="0.35">
      <c r="A42" s="1"/>
      <c r="B42" s="1" t="s">
        <v>105</v>
      </c>
      <c r="C42" s="2" t="s">
        <v>45</v>
      </c>
      <c r="D42" s="1" t="s">
        <v>103</v>
      </c>
      <c r="E42" s="3"/>
      <c r="F42" s="45">
        <v>15</v>
      </c>
      <c r="G42" s="3"/>
      <c r="H42" s="3"/>
      <c r="I42" s="3"/>
      <c r="J42" s="3"/>
      <c r="K42" s="3"/>
      <c r="L42" s="3"/>
      <c r="M42" s="3"/>
      <c r="N42" s="46"/>
      <c r="O42" s="3"/>
      <c r="P42" s="3">
        <f t="shared" si="16"/>
        <v>0</v>
      </c>
      <c r="Q42" s="3">
        <v>0</v>
      </c>
      <c r="R42" s="3"/>
      <c r="S42" s="3"/>
      <c r="T42" s="3"/>
      <c r="U42" s="3"/>
      <c r="V42" s="52">
        <f t="shared" si="12"/>
        <v>0</v>
      </c>
      <c r="W42" s="3">
        <f>SUM(S42:V42)+G42</f>
        <v>0</v>
      </c>
      <c r="X42" s="69">
        <f t="shared" si="13"/>
        <v>0</v>
      </c>
      <c r="Y42" s="51">
        <v>0</v>
      </c>
      <c r="Z42" s="3">
        <f t="shared" si="14"/>
        <v>0</v>
      </c>
      <c r="AA42" s="32">
        <f t="shared" si="15"/>
        <v>0</v>
      </c>
      <c r="AB42" s="48">
        <f t="shared" si="17"/>
        <v>0</v>
      </c>
    </row>
    <row r="43" spans="1:28" ht="21" x14ac:dyDescent="0.35">
      <c r="A43" s="1"/>
      <c r="B43" t="s">
        <v>106</v>
      </c>
      <c r="C43" s="2" t="s">
        <v>107</v>
      </c>
      <c r="D43" t="s">
        <v>108</v>
      </c>
      <c r="E43" s="3">
        <v>7782.06</v>
      </c>
      <c r="F43" s="45">
        <v>15</v>
      </c>
      <c r="G43" s="3"/>
      <c r="H43" s="3"/>
      <c r="I43" s="3"/>
      <c r="J43" s="44">
        <v>2257.0300000000002</v>
      </c>
      <c r="K43" s="44">
        <v>86.18</v>
      </c>
      <c r="L43" s="44">
        <v>1375.93</v>
      </c>
      <c r="M43" s="44">
        <v>37.35</v>
      </c>
      <c r="N43" s="46"/>
      <c r="O43" s="3"/>
      <c r="P43" s="3">
        <f t="shared" si="16"/>
        <v>7782.06</v>
      </c>
      <c r="Q43" s="3">
        <v>0</v>
      </c>
      <c r="R43" s="3"/>
      <c r="S43" s="3">
        <v>951.13</v>
      </c>
      <c r="T43" s="3"/>
      <c r="U43" s="3">
        <v>0.1</v>
      </c>
      <c r="V43" s="52">
        <f t="shared" si="12"/>
        <v>894.94</v>
      </c>
      <c r="W43" s="3">
        <f>SUM(S43:V43)+G43+J43+K43+L43+M43</f>
        <v>5602.6600000000017</v>
      </c>
      <c r="X43" s="69">
        <f t="shared" si="13"/>
        <v>2179.3999999999987</v>
      </c>
      <c r="Y43" s="51">
        <v>440.45</v>
      </c>
      <c r="Z43" s="3">
        <f t="shared" si="14"/>
        <v>1595.32</v>
      </c>
      <c r="AA43" s="32">
        <f t="shared" si="15"/>
        <v>155.63999999999999</v>
      </c>
      <c r="AB43" s="48">
        <f t="shared" si="17"/>
        <v>2191.41</v>
      </c>
    </row>
    <row r="44" spans="1:28" ht="21" x14ac:dyDescent="0.35">
      <c r="A44" s="1"/>
      <c r="B44" s="1" t="s">
        <v>109</v>
      </c>
      <c r="C44" s="2" t="s">
        <v>110</v>
      </c>
      <c r="D44" s="1" t="s">
        <v>108</v>
      </c>
      <c r="E44" s="3">
        <v>7782.06</v>
      </c>
      <c r="F44" s="45">
        <v>15</v>
      </c>
      <c r="G44" s="44">
        <v>1183.75</v>
      </c>
      <c r="H44" s="3"/>
      <c r="I44" s="3"/>
      <c r="J44" s="44">
        <v>2344.37</v>
      </c>
      <c r="K44" s="44">
        <v>112.95</v>
      </c>
      <c r="L44" s="28"/>
      <c r="M44" s="28"/>
      <c r="N44" s="46"/>
      <c r="O44" s="3"/>
      <c r="P44" s="3">
        <f t="shared" si="16"/>
        <v>7782.06</v>
      </c>
      <c r="Q44" s="3">
        <v>0</v>
      </c>
      <c r="R44" s="3"/>
      <c r="S44" s="3">
        <v>951.13</v>
      </c>
      <c r="T44" s="3"/>
      <c r="U44" s="3">
        <v>-0.08</v>
      </c>
      <c r="V44" s="52">
        <f t="shared" si="12"/>
        <v>894.94</v>
      </c>
      <c r="W44" s="3">
        <f>SUM(S44:V44)+G44+J44+K44</f>
        <v>5487.0599999999995</v>
      </c>
      <c r="X44" s="69">
        <f t="shared" si="13"/>
        <v>2295.0000000000009</v>
      </c>
      <c r="Y44" s="51">
        <v>440.45</v>
      </c>
      <c r="Z44" s="3">
        <f t="shared" si="14"/>
        <v>1595.32</v>
      </c>
      <c r="AA44" s="32">
        <f t="shared" si="15"/>
        <v>155.63999999999999</v>
      </c>
      <c r="AB44" s="48">
        <f t="shared" si="17"/>
        <v>2191.41</v>
      </c>
    </row>
    <row r="45" spans="1:28" ht="21" x14ac:dyDescent="0.35">
      <c r="A45" s="1"/>
      <c r="B45" s="1" t="s">
        <v>111</v>
      </c>
      <c r="C45" s="2" t="s">
        <v>45</v>
      </c>
      <c r="D45" s="1" t="s">
        <v>112</v>
      </c>
      <c r="E45" s="3"/>
      <c r="F45" s="45">
        <v>15</v>
      </c>
      <c r="G45" s="3"/>
      <c r="H45" s="3"/>
      <c r="I45" s="3"/>
      <c r="J45" s="3"/>
      <c r="K45" s="3"/>
      <c r="L45" s="3"/>
      <c r="M45" s="3"/>
      <c r="N45" s="49"/>
      <c r="O45" s="3"/>
      <c r="P45" s="3">
        <f t="shared" si="16"/>
        <v>0</v>
      </c>
      <c r="Q45" s="3">
        <v>0</v>
      </c>
      <c r="R45" s="3"/>
      <c r="S45" s="3"/>
      <c r="T45" s="3"/>
      <c r="U45" s="3"/>
      <c r="V45" s="52">
        <f t="shared" si="12"/>
        <v>0</v>
      </c>
      <c r="W45" s="3">
        <f>SUM(S45:V45)+G45</f>
        <v>0</v>
      </c>
      <c r="X45" s="69">
        <f t="shared" si="13"/>
        <v>0</v>
      </c>
      <c r="Y45" s="51">
        <v>0</v>
      </c>
      <c r="Z45" s="3">
        <f t="shared" si="14"/>
        <v>0</v>
      </c>
      <c r="AA45" s="32">
        <f t="shared" si="15"/>
        <v>0</v>
      </c>
      <c r="AB45" s="48">
        <f t="shared" si="17"/>
        <v>0</v>
      </c>
    </row>
    <row r="46" spans="1:28" ht="21" x14ac:dyDescent="0.35">
      <c r="A46" s="1"/>
      <c r="B46" s="1" t="s">
        <v>113</v>
      </c>
      <c r="C46" s="2" t="s">
        <v>114</v>
      </c>
      <c r="D46" s="1" t="s">
        <v>112</v>
      </c>
      <c r="E46" s="3">
        <v>7782.06</v>
      </c>
      <c r="F46" s="45">
        <v>15</v>
      </c>
      <c r="G46" s="28"/>
      <c r="H46" s="3"/>
      <c r="I46" s="3"/>
      <c r="J46" s="3"/>
      <c r="K46" s="3"/>
      <c r="L46" s="3"/>
      <c r="M46" s="3"/>
      <c r="N46" s="49"/>
      <c r="O46" s="3"/>
      <c r="P46" s="3">
        <f t="shared" si="16"/>
        <v>7782.06</v>
      </c>
      <c r="Q46" s="3">
        <v>0</v>
      </c>
      <c r="R46" s="3"/>
      <c r="S46" s="3">
        <v>951.13</v>
      </c>
      <c r="T46" s="3"/>
      <c r="U46" s="3">
        <v>-0.01</v>
      </c>
      <c r="V46" s="52">
        <f t="shared" si="12"/>
        <v>894.94</v>
      </c>
      <c r="W46" s="3">
        <f>SUM(S46:V46)+G46</f>
        <v>1846.06</v>
      </c>
      <c r="X46" s="69">
        <f t="shared" si="13"/>
        <v>5936</v>
      </c>
      <c r="Y46" s="51">
        <v>440.45</v>
      </c>
      <c r="Z46" s="3">
        <f t="shared" si="14"/>
        <v>1595.32</v>
      </c>
      <c r="AA46" s="32">
        <f t="shared" si="15"/>
        <v>155.63999999999999</v>
      </c>
      <c r="AB46" s="48">
        <f t="shared" si="17"/>
        <v>2191.41</v>
      </c>
    </row>
    <row r="47" spans="1:28" ht="21" x14ac:dyDescent="0.35">
      <c r="A47" s="1"/>
      <c r="B47" t="s">
        <v>115</v>
      </c>
      <c r="C47" s="2" t="s">
        <v>116</v>
      </c>
      <c r="D47" t="s">
        <v>117</v>
      </c>
      <c r="E47" s="3">
        <v>7782.06</v>
      </c>
      <c r="F47" s="45">
        <v>15</v>
      </c>
      <c r="G47" s="44">
        <v>1587</v>
      </c>
      <c r="H47" s="3"/>
      <c r="I47" s="3"/>
      <c r="J47" s="3"/>
      <c r="K47" s="3"/>
      <c r="L47" s="3"/>
      <c r="M47" s="3"/>
      <c r="N47" s="49"/>
      <c r="O47" s="3"/>
      <c r="P47" s="3">
        <f t="shared" si="16"/>
        <v>7782.06</v>
      </c>
      <c r="Q47" s="3">
        <v>0</v>
      </c>
      <c r="R47" s="3"/>
      <c r="S47" s="3">
        <v>951.13</v>
      </c>
      <c r="T47" s="3"/>
      <c r="U47" s="3">
        <v>-0.01</v>
      </c>
      <c r="V47" s="52">
        <f t="shared" si="12"/>
        <v>894.94</v>
      </c>
      <c r="W47" s="3">
        <f>SUM(S47:V47)+G47</f>
        <v>3433.06</v>
      </c>
      <c r="X47" s="69">
        <f t="shared" si="13"/>
        <v>4349</v>
      </c>
      <c r="Y47" s="51">
        <v>440.45</v>
      </c>
      <c r="Z47" s="3">
        <f t="shared" si="14"/>
        <v>1595.32</v>
      </c>
      <c r="AA47" s="32">
        <f t="shared" si="15"/>
        <v>155.63999999999999</v>
      </c>
      <c r="AB47" s="48">
        <f t="shared" si="17"/>
        <v>2191.41</v>
      </c>
    </row>
    <row r="48" spans="1:28" ht="21" x14ac:dyDescent="0.35">
      <c r="A48" s="1"/>
      <c r="B48" t="s">
        <v>118</v>
      </c>
      <c r="C48" s="2" t="s">
        <v>119</v>
      </c>
      <c r="D48" t="s">
        <v>117</v>
      </c>
      <c r="E48" s="3">
        <v>7782.06</v>
      </c>
      <c r="F48" s="45">
        <v>15</v>
      </c>
      <c r="G48" s="44">
        <v>944</v>
      </c>
      <c r="H48" s="3"/>
      <c r="I48" s="3"/>
      <c r="J48" s="3"/>
      <c r="K48" s="3"/>
      <c r="L48" s="3"/>
      <c r="M48" s="3"/>
      <c r="N48" s="49"/>
      <c r="O48" s="3"/>
      <c r="P48" s="3">
        <f t="shared" si="16"/>
        <v>7782.06</v>
      </c>
      <c r="Q48" s="3">
        <v>0</v>
      </c>
      <c r="R48" s="3"/>
      <c r="S48" s="3">
        <v>951.13</v>
      </c>
      <c r="T48" s="3"/>
      <c r="U48" s="3">
        <v>0.19</v>
      </c>
      <c r="V48" s="52">
        <f t="shared" si="12"/>
        <v>894.94</v>
      </c>
      <c r="W48" s="3">
        <f>SUM(S48:V48)+G48</f>
        <v>2790.26</v>
      </c>
      <c r="X48" s="69">
        <f t="shared" si="13"/>
        <v>4991.8</v>
      </c>
      <c r="Y48" s="51">
        <v>440.45</v>
      </c>
      <c r="Z48" s="3">
        <f t="shared" si="14"/>
        <v>1595.32</v>
      </c>
      <c r="AA48" s="32">
        <f t="shared" si="15"/>
        <v>155.63999999999999</v>
      </c>
      <c r="AB48" s="48">
        <f t="shared" si="17"/>
        <v>2191.41</v>
      </c>
    </row>
    <row r="49" spans="1:28" ht="21" x14ac:dyDescent="0.35">
      <c r="A49" s="1"/>
      <c r="B49" t="s">
        <v>120</v>
      </c>
      <c r="C49" s="2" t="s">
        <v>121</v>
      </c>
      <c r="D49" t="s">
        <v>117</v>
      </c>
      <c r="E49" s="3">
        <v>7782.06</v>
      </c>
      <c r="F49" s="45">
        <v>15</v>
      </c>
      <c r="G49" s="3"/>
      <c r="H49" s="3"/>
      <c r="I49" s="3"/>
      <c r="J49" s="3"/>
      <c r="K49" s="3"/>
      <c r="L49" s="3"/>
      <c r="M49" s="3"/>
      <c r="N49" s="49"/>
      <c r="O49" s="3"/>
      <c r="P49" s="3">
        <f t="shared" si="16"/>
        <v>7782.06</v>
      </c>
      <c r="Q49" s="3">
        <v>0</v>
      </c>
      <c r="R49" s="3"/>
      <c r="S49" s="3">
        <v>951.13</v>
      </c>
      <c r="T49" s="3"/>
      <c r="U49" s="3">
        <v>-0.01</v>
      </c>
      <c r="V49" s="52">
        <f t="shared" si="12"/>
        <v>894.94</v>
      </c>
      <c r="W49" s="3">
        <f>SUM(S49:V49)+G49</f>
        <v>1846.06</v>
      </c>
      <c r="X49" s="69">
        <f t="shared" si="13"/>
        <v>5936</v>
      </c>
      <c r="Y49" s="51">
        <v>440.45</v>
      </c>
      <c r="Z49" s="3">
        <f t="shared" si="14"/>
        <v>1595.32</v>
      </c>
      <c r="AA49" s="32">
        <f t="shared" si="15"/>
        <v>155.63999999999999</v>
      </c>
      <c r="AB49" s="48">
        <f t="shared" si="17"/>
        <v>2191.41</v>
      </c>
    </row>
    <row r="50" spans="1:28" ht="21" x14ac:dyDescent="0.35">
      <c r="A50" s="1"/>
      <c r="B50" t="s">
        <v>122</v>
      </c>
      <c r="C50" s="2" t="s">
        <v>123</v>
      </c>
      <c r="D50" t="s">
        <v>117</v>
      </c>
      <c r="E50" s="3">
        <v>7782.06</v>
      </c>
      <c r="F50" s="45">
        <v>15</v>
      </c>
      <c r="G50" s="3"/>
      <c r="H50" s="3"/>
      <c r="I50" s="44">
        <v>2600.7800000000002</v>
      </c>
      <c r="J50" s="3"/>
      <c r="K50" s="3"/>
      <c r="L50" s="3"/>
      <c r="M50" s="3"/>
      <c r="N50" s="49"/>
      <c r="O50" s="3"/>
      <c r="P50" s="3">
        <f t="shared" si="16"/>
        <v>7782.06</v>
      </c>
      <c r="Q50" s="3">
        <v>0</v>
      </c>
      <c r="R50" s="3"/>
      <c r="S50" s="3">
        <v>951.13</v>
      </c>
      <c r="T50" s="3"/>
      <c r="U50" s="3">
        <v>0.01</v>
      </c>
      <c r="V50" s="52">
        <f t="shared" si="12"/>
        <v>894.94</v>
      </c>
      <c r="W50" s="3">
        <f>SUM(S50:V50)+G50+I50</f>
        <v>4446.8600000000006</v>
      </c>
      <c r="X50" s="72">
        <f t="shared" si="13"/>
        <v>3335.2</v>
      </c>
      <c r="Y50" s="51">
        <v>440.45</v>
      </c>
      <c r="Z50" s="3">
        <f t="shared" si="14"/>
        <v>1595.32</v>
      </c>
      <c r="AA50" s="32">
        <f t="shared" si="15"/>
        <v>155.63999999999999</v>
      </c>
      <c r="AB50" s="48">
        <f t="shared" si="17"/>
        <v>2191.41</v>
      </c>
    </row>
    <row r="51" spans="1:28" ht="21" x14ac:dyDescent="0.35">
      <c r="A51" s="1"/>
      <c r="B51" t="s">
        <v>124</v>
      </c>
      <c r="C51" s="2" t="s">
        <v>45</v>
      </c>
      <c r="D51" t="s">
        <v>117</v>
      </c>
      <c r="E51" s="3"/>
      <c r="F51" s="45"/>
      <c r="G51" s="3"/>
      <c r="H51" s="3"/>
      <c r="I51" s="3"/>
      <c r="J51" s="3"/>
      <c r="K51" s="3"/>
      <c r="L51" s="3"/>
      <c r="M51" s="3"/>
      <c r="N51" s="46"/>
      <c r="O51" s="3"/>
      <c r="P51" s="3">
        <f t="shared" si="16"/>
        <v>0</v>
      </c>
      <c r="Q51" s="3">
        <v>0</v>
      </c>
      <c r="R51" s="3"/>
      <c r="S51" s="3"/>
      <c r="T51" s="3"/>
      <c r="U51" s="3"/>
      <c r="V51" s="52">
        <f t="shared" si="12"/>
        <v>0</v>
      </c>
      <c r="W51" s="3">
        <f>SUM(S51:V51)+G51</f>
        <v>0</v>
      </c>
      <c r="X51" s="69">
        <f t="shared" si="13"/>
        <v>0</v>
      </c>
      <c r="Y51" s="51"/>
      <c r="Z51" s="3">
        <f t="shared" si="14"/>
        <v>0</v>
      </c>
      <c r="AA51" s="32">
        <f t="shared" si="15"/>
        <v>0</v>
      </c>
      <c r="AB51" s="48">
        <f t="shared" si="17"/>
        <v>0</v>
      </c>
    </row>
    <row r="52" spans="1:28" ht="21" x14ac:dyDescent="0.35">
      <c r="A52" s="1"/>
      <c r="B52" t="s">
        <v>125</v>
      </c>
      <c r="C52" s="2" t="s">
        <v>126</v>
      </c>
      <c r="D52" t="s">
        <v>127</v>
      </c>
      <c r="E52" s="3">
        <v>4844.53</v>
      </c>
      <c r="F52" s="45">
        <v>15</v>
      </c>
      <c r="G52" s="3"/>
      <c r="H52" s="3"/>
      <c r="I52" s="3"/>
      <c r="J52" s="3"/>
      <c r="K52" s="3"/>
      <c r="L52" s="3"/>
      <c r="M52" s="3"/>
      <c r="N52" s="49"/>
      <c r="O52" s="3"/>
      <c r="P52" s="3">
        <f t="shared" si="16"/>
        <v>4844.53</v>
      </c>
      <c r="Q52" s="3"/>
      <c r="R52" s="3"/>
      <c r="S52" s="3">
        <v>397.02</v>
      </c>
      <c r="T52" s="3"/>
      <c r="U52" s="3">
        <v>-0.01</v>
      </c>
      <c r="V52" s="52">
        <f t="shared" si="12"/>
        <v>557.12</v>
      </c>
      <c r="W52" s="3">
        <f>SUM(S52:V52)+G52</f>
        <v>954.13</v>
      </c>
      <c r="X52" s="69">
        <f t="shared" si="13"/>
        <v>3890.3999999999996</v>
      </c>
      <c r="Y52" s="47">
        <v>357.56</v>
      </c>
      <c r="Z52" s="3">
        <f t="shared" si="14"/>
        <v>993.13</v>
      </c>
      <c r="AA52" s="32">
        <f t="shared" si="15"/>
        <v>96.89</v>
      </c>
      <c r="AB52" s="48">
        <f t="shared" si="17"/>
        <v>1447.5800000000002</v>
      </c>
    </row>
    <row r="53" spans="1:28" ht="18.75" x14ac:dyDescent="0.3">
      <c r="A53" s="77"/>
      <c r="B53" s="78" t="s">
        <v>36</v>
      </c>
      <c r="C53" s="79"/>
      <c r="D53" s="80"/>
      <c r="E53" s="67">
        <f>SUM(E35:E52)</f>
        <v>98436.469999999987</v>
      </c>
      <c r="F53" s="67"/>
      <c r="G53" s="67">
        <f>SUM(G35:G52)</f>
        <v>5857.75</v>
      </c>
      <c r="H53" s="67">
        <f t="shared" ref="H53:M53" si="18">SUM(H35:H52)</f>
        <v>0</v>
      </c>
      <c r="I53" s="67">
        <f t="shared" si="18"/>
        <v>5594.82</v>
      </c>
      <c r="J53" s="67">
        <f t="shared" si="18"/>
        <v>4601.3999999999996</v>
      </c>
      <c r="K53" s="67">
        <f t="shared" si="18"/>
        <v>199.13</v>
      </c>
      <c r="L53" s="67">
        <f t="shared" si="18"/>
        <v>1375.93</v>
      </c>
      <c r="M53" s="67">
        <f t="shared" si="18"/>
        <v>37.35</v>
      </c>
      <c r="N53" s="67">
        <f>SUM(N35:N52)</f>
        <v>0</v>
      </c>
      <c r="O53" s="67">
        <f t="shared" ref="O53:AB53" si="19">SUM(O35:O52)</f>
        <v>0</v>
      </c>
      <c r="P53" s="67">
        <f t="shared" si="19"/>
        <v>98436.469999999987</v>
      </c>
      <c r="Q53" s="67">
        <f t="shared" si="19"/>
        <v>0</v>
      </c>
      <c r="R53" s="67">
        <f t="shared" si="19"/>
        <v>0</v>
      </c>
      <c r="S53" s="67">
        <f t="shared" si="19"/>
        <v>11854.859999999999</v>
      </c>
      <c r="T53" s="67">
        <f t="shared" si="19"/>
        <v>0</v>
      </c>
      <c r="U53" s="67">
        <f>SUM(U35:U52)</f>
        <v>0.39999999999999991</v>
      </c>
      <c r="V53" s="67">
        <f t="shared" si="19"/>
        <v>11320.230000000005</v>
      </c>
      <c r="W53" s="67">
        <f t="shared" si="19"/>
        <v>40841.870000000003</v>
      </c>
      <c r="X53" s="67">
        <f t="shared" si="19"/>
        <v>57594.6</v>
      </c>
      <c r="Y53" s="67">
        <f t="shared" si="19"/>
        <v>5648.7999999999993</v>
      </c>
      <c r="Z53" s="67">
        <f t="shared" si="19"/>
        <v>20179.45</v>
      </c>
      <c r="AA53" s="67">
        <f t="shared" si="19"/>
        <v>1968.7199999999996</v>
      </c>
      <c r="AB53" s="67">
        <f t="shared" si="19"/>
        <v>27796.97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70"/>
      <c r="Y54" s="1"/>
      <c r="Z54" s="1"/>
      <c r="AA54" s="1"/>
      <c r="AB54" s="1"/>
    </row>
    <row r="55" spans="1:28" ht="18.75" x14ac:dyDescent="0.3">
      <c r="A55" s="1"/>
      <c r="B55" s="22" t="s">
        <v>128</v>
      </c>
      <c r="C55" s="37" t="s">
        <v>129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70"/>
      <c r="Y55" s="1"/>
      <c r="Z55" s="1"/>
      <c r="AA55" s="1"/>
      <c r="AB55" s="1"/>
    </row>
    <row r="56" spans="1:28" ht="21" x14ac:dyDescent="0.35">
      <c r="A56" s="26"/>
      <c r="B56" s="34" t="s">
        <v>130</v>
      </c>
      <c r="C56" s="27" t="s">
        <v>131</v>
      </c>
      <c r="D56" s="26" t="s">
        <v>132</v>
      </c>
      <c r="E56" s="28">
        <f>7989.28/15*12</f>
        <v>6391.4239999999991</v>
      </c>
      <c r="F56" s="29">
        <v>12</v>
      </c>
      <c r="G56" s="55">
        <v>1058.07</v>
      </c>
      <c r="H56" s="28"/>
      <c r="I56" s="28"/>
      <c r="J56" s="28"/>
      <c r="K56" s="28"/>
      <c r="L56" s="28"/>
      <c r="M56" s="28"/>
      <c r="N56" s="35"/>
      <c r="O56" s="28"/>
      <c r="P56" s="28">
        <f>E56+-N56</f>
        <v>6391.4239999999991</v>
      </c>
      <c r="Q56" s="28"/>
      <c r="R56" s="28"/>
      <c r="S56" s="28">
        <v>661.38</v>
      </c>
      <c r="T56" s="28"/>
      <c r="U56" s="28">
        <v>-0.2</v>
      </c>
      <c r="V56" s="30">
        <v>918.77</v>
      </c>
      <c r="W56" s="28">
        <f t="shared" ref="W56:W61" si="20">SUM(S56:V56)+G56</f>
        <v>2638.0199999999995</v>
      </c>
      <c r="X56" s="68">
        <f t="shared" ref="X56:X61" si="21">P56-W56</f>
        <v>3753.4039999999995</v>
      </c>
      <c r="Y56" s="43">
        <v>446.29</v>
      </c>
      <c r="Z56" s="28">
        <v>1637.8</v>
      </c>
      <c r="AA56" s="32">
        <v>159.79</v>
      </c>
      <c r="AB56" s="33">
        <f t="shared" ref="AB56:AB61" si="22">SUM(Y56:AA56)</f>
        <v>2243.88</v>
      </c>
    </row>
    <row r="57" spans="1:28" ht="21" x14ac:dyDescent="0.35">
      <c r="A57" s="1"/>
      <c r="B57" s="1" t="s">
        <v>133</v>
      </c>
      <c r="C57" s="2" t="s">
        <v>134</v>
      </c>
      <c r="D57" s="1" t="s">
        <v>90</v>
      </c>
      <c r="E57" s="3">
        <v>7782.06</v>
      </c>
      <c r="F57" s="45">
        <v>15</v>
      </c>
      <c r="G57" s="44">
        <v>1518.83</v>
      </c>
      <c r="H57" s="3"/>
      <c r="I57" s="3"/>
      <c r="J57" s="3"/>
      <c r="K57" s="3"/>
      <c r="L57" s="3"/>
      <c r="M57" s="3"/>
      <c r="N57" s="49"/>
      <c r="O57" s="3"/>
      <c r="P57" s="28">
        <f t="shared" ref="P57:P61" si="23">E57+-N57</f>
        <v>7782.06</v>
      </c>
      <c r="Q57" s="3"/>
      <c r="R57" s="3"/>
      <c r="S57" s="3">
        <v>951.13</v>
      </c>
      <c r="T57" s="3"/>
      <c r="U57" s="3">
        <v>0.16</v>
      </c>
      <c r="V57" s="30">
        <f t="shared" ref="V57:V61" si="24">ROUND(E57*0.115,2)</f>
        <v>894.94</v>
      </c>
      <c r="W57" s="3">
        <f t="shared" si="20"/>
        <v>3365.06</v>
      </c>
      <c r="X57" s="69">
        <f t="shared" si="21"/>
        <v>4417</v>
      </c>
      <c r="Y57" s="51">
        <v>440.45</v>
      </c>
      <c r="Z57" s="3">
        <f t="shared" ref="Z57:Z61" si="25">ROUND(+E57*17.5%,2)+ROUND(E57*3%,2)</f>
        <v>1595.32</v>
      </c>
      <c r="AA57" s="32">
        <f t="shared" ref="AA57:AA61" si="26">ROUND(+E57*2%,2)</f>
        <v>155.63999999999999</v>
      </c>
      <c r="AB57" s="48">
        <f t="shared" si="22"/>
        <v>2191.41</v>
      </c>
    </row>
    <row r="58" spans="1:28" ht="21" x14ac:dyDescent="0.35">
      <c r="A58" s="1"/>
      <c r="B58" s="40" t="s">
        <v>135</v>
      </c>
      <c r="C58" s="2" t="s">
        <v>136</v>
      </c>
      <c r="D58" s="1" t="s">
        <v>117</v>
      </c>
      <c r="E58" s="3">
        <v>7513.82</v>
      </c>
      <c r="F58" s="45">
        <v>15</v>
      </c>
      <c r="G58" s="3"/>
      <c r="H58" s="3"/>
      <c r="I58" s="3"/>
      <c r="J58" s="3"/>
      <c r="K58" s="3"/>
      <c r="L58" s="3"/>
      <c r="M58" s="3"/>
      <c r="N58" s="49"/>
      <c r="O58" s="3"/>
      <c r="P58" s="28">
        <f t="shared" si="23"/>
        <v>7513.82</v>
      </c>
      <c r="Q58" s="3"/>
      <c r="R58" s="3"/>
      <c r="S58" s="3">
        <v>893.85</v>
      </c>
      <c r="T58" s="3"/>
      <c r="U58" s="3">
        <v>0.08</v>
      </c>
      <c r="V58" s="30">
        <f t="shared" si="24"/>
        <v>864.09</v>
      </c>
      <c r="W58" s="3">
        <f t="shared" si="20"/>
        <v>1758.02</v>
      </c>
      <c r="X58" s="69">
        <f t="shared" si="21"/>
        <v>5755.7999999999993</v>
      </c>
      <c r="Y58" s="51">
        <v>432.88</v>
      </c>
      <c r="Z58" s="3">
        <f t="shared" si="25"/>
        <v>1540.3300000000002</v>
      </c>
      <c r="AA58" s="32">
        <f t="shared" si="26"/>
        <v>150.28</v>
      </c>
      <c r="AB58" s="48">
        <f t="shared" si="22"/>
        <v>2123.4900000000002</v>
      </c>
    </row>
    <row r="59" spans="1:28" ht="91.5" x14ac:dyDescent="0.35">
      <c r="A59" s="1" t="s">
        <v>137</v>
      </c>
      <c r="B59" t="s">
        <v>138</v>
      </c>
      <c r="C59" s="2" t="s">
        <v>139</v>
      </c>
      <c r="D59" s="56" t="s">
        <v>140</v>
      </c>
      <c r="E59" s="3">
        <v>7549.4</v>
      </c>
      <c r="F59" s="45">
        <v>15</v>
      </c>
      <c r="G59" s="44">
        <v>770</v>
      </c>
      <c r="H59" s="3"/>
      <c r="I59" s="3"/>
      <c r="J59" s="3"/>
      <c r="K59" s="3"/>
      <c r="L59" s="3"/>
      <c r="M59" s="3"/>
      <c r="N59" s="49"/>
      <c r="O59" s="3"/>
      <c r="P59" s="28">
        <f t="shared" si="23"/>
        <v>7549.4</v>
      </c>
      <c r="Q59" s="3"/>
      <c r="R59" s="3"/>
      <c r="S59" s="3">
        <v>901.47</v>
      </c>
      <c r="T59" s="3"/>
      <c r="U59" s="3">
        <v>-0.05</v>
      </c>
      <c r="V59" s="30">
        <f t="shared" si="24"/>
        <v>868.18</v>
      </c>
      <c r="W59" s="3">
        <f t="shared" si="20"/>
        <v>2539.6</v>
      </c>
      <c r="X59" s="69">
        <f t="shared" si="21"/>
        <v>5009.7999999999993</v>
      </c>
      <c r="Y59" s="51">
        <v>433.88</v>
      </c>
      <c r="Z59" s="3">
        <f t="shared" si="25"/>
        <v>1547.63</v>
      </c>
      <c r="AA59" s="32">
        <f t="shared" si="26"/>
        <v>150.99</v>
      </c>
      <c r="AB59" s="48">
        <f t="shared" si="22"/>
        <v>2132.5</v>
      </c>
    </row>
    <row r="60" spans="1:28" ht="91.5" x14ac:dyDescent="0.35">
      <c r="A60" s="1"/>
      <c r="B60" t="s">
        <v>141</v>
      </c>
      <c r="C60" s="2" t="s">
        <v>142</v>
      </c>
      <c r="D60" s="56" t="s">
        <v>140</v>
      </c>
      <c r="E60" s="3">
        <f>7549.4/15*14</f>
        <v>7046.1066666666666</v>
      </c>
      <c r="F60" s="45">
        <v>14</v>
      </c>
      <c r="G60" s="3"/>
      <c r="H60" s="3"/>
      <c r="I60" s="3"/>
      <c r="J60" s="3"/>
      <c r="K60" s="3"/>
      <c r="L60" s="3"/>
      <c r="M60" s="3"/>
      <c r="N60" s="49"/>
      <c r="O60" s="3"/>
      <c r="P60" s="28">
        <f t="shared" si="23"/>
        <v>7046.1066666666666</v>
      </c>
      <c r="Q60" s="3"/>
      <c r="R60" s="3"/>
      <c r="S60" s="3">
        <v>793.97</v>
      </c>
      <c r="T60" s="3">
        <v>-121.69</v>
      </c>
      <c r="U60" s="3">
        <v>-0.15</v>
      </c>
      <c r="V60" s="30">
        <v>868.18</v>
      </c>
      <c r="W60" s="3">
        <f t="shared" si="20"/>
        <v>1540.31</v>
      </c>
      <c r="X60" s="69">
        <f t="shared" si="21"/>
        <v>5505.7966666666671</v>
      </c>
      <c r="Y60" s="51">
        <v>433.88</v>
      </c>
      <c r="Z60" s="3">
        <v>1547.63</v>
      </c>
      <c r="AA60" s="32">
        <v>150.99</v>
      </c>
      <c r="AB60" s="48">
        <f t="shared" si="22"/>
        <v>2132.5</v>
      </c>
    </row>
    <row r="61" spans="1:28" ht="91.5" x14ac:dyDescent="0.35">
      <c r="A61" s="1"/>
      <c r="B61" t="s">
        <v>143</v>
      </c>
      <c r="C61" s="2" t="s">
        <v>144</v>
      </c>
      <c r="D61" s="56" t="s">
        <v>140</v>
      </c>
      <c r="E61" s="3">
        <v>7549.4</v>
      </c>
      <c r="F61" s="45">
        <v>15</v>
      </c>
      <c r="G61" s="44">
        <v>2097</v>
      </c>
      <c r="H61" s="3"/>
      <c r="I61" s="3"/>
      <c r="J61" s="3"/>
      <c r="K61" s="3"/>
      <c r="L61" s="3"/>
      <c r="M61" s="3"/>
      <c r="N61" s="49"/>
      <c r="O61" s="3"/>
      <c r="P61" s="28">
        <f t="shared" si="23"/>
        <v>7549.4</v>
      </c>
      <c r="Q61" s="3"/>
      <c r="R61" s="3"/>
      <c r="S61" s="3">
        <v>901.47</v>
      </c>
      <c r="T61" s="3"/>
      <c r="U61" s="3">
        <v>-0.05</v>
      </c>
      <c r="V61" s="30">
        <f t="shared" si="24"/>
        <v>868.18</v>
      </c>
      <c r="W61" s="3">
        <f t="shared" si="20"/>
        <v>3866.6</v>
      </c>
      <c r="X61" s="69">
        <f t="shared" si="21"/>
        <v>3682.7999999999997</v>
      </c>
      <c r="Y61" s="51">
        <v>433.88</v>
      </c>
      <c r="Z61" s="3">
        <f t="shared" si="25"/>
        <v>1547.63</v>
      </c>
      <c r="AA61" s="32">
        <f t="shared" si="26"/>
        <v>150.99</v>
      </c>
      <c r="AB61" s="48">
        <f t="shared" si="22"/>
        <v>2132.5</v>
      </c>
    </row>
    <row r="62" spans="1:28" ht="18.75" x14ac:dyDescent="0.3">
      <c r="A62" s="77"/>
      <c r="B62" s="78" t="s">
        <v>36</v>
      </c>
      <c r="C62" s="79"/>
      <c r="D62" s="80"/>
      <c r="E62" s="67">
        <f>SUM(E56:E61)</f>
        <v>43832.210666666666</v>
      </c>
      <c r="F62" s="67"/>
      <c r="G62" s="67">
        <f>SUM(G56:G61)</f>
        <v>5443.9</v>
      </c>
      <c r="H62" s="67">
        <f>SUM(H56:H61)</f>
        <v>0</v>
      </c>
      <c r="I62" s="67"/>
      <c r="J62" s="67"/>
      <c r="K62" s="67"/>
      <c r="L62" s="67"/>
      <c r="M62" s="67"/>
      <c r="N62" s="67">
        <f>SUM(N56:N61)</f>
        <v>0</v>
      </c>
      <c r="O62" s="67">
        <f>SUM(O56:O61)</f>
        <v>0</v>
      </c>
      <c r="P62" s="67">
        <f>SUM(P56:P61)</f>
        <v>43832.210666666666</v>
      </c>
      <c r="Q62" s="67">
        <f t="shared" ref="Q62:AB62" si="27">SUM(Q56:Q61)</f>
        <v>0</v>
      </c>
      <c r="R62" s="67">
        <f t="shared" si="27"/>
        <v>0</v>
      </c>
      <c r="S62" s="67">
        <f t="shared" si="27"/>
        <v>5103.2700000000004</v>
      </c>
      <c r="T62" s="67">
        <f t="shared" si="27"/>
        <v>-121.69</v>
      </c>
      <c r="U62" s="67">
        <f t="shared" si="27"/>
        <v>-0.21000000000000002</v>
      </c>
      <c r="V62" s="67">
        <f t="shared" si="27"/>
        <v>5282.34</v>
      </c>
      <c r="W62" s="67">
        <f t="shared" si="27"/>
        <v>15707.61</v>
      </c>
      <c r="X62" s="67">
        <f>SUM(X56:X61)</f>
        <v>28124.600666666662</v>
      </c>
      <c r="Y62" s="67">
        <f t="shared" si="27"/>
        <v>2621.2600000000002</v>
      </c>
      <c r="Z62" s="67">
        <f t="shared" si="27"/>
        <v>9416.34</v>
      </c>
      <c r="AA62" s="67">
        <f t="shared" si="27"/>
        <v>918.68</v>
      </c>
      <c r="AB62" s="67">
        <f t="shared" si="27"/>
        <v>12956.28</v>
      </c>
    </row>
    <row r="63" spans="1:28" ht="18.75" x14ac:dyDescent="0.3">
      <c r="A63" s="1"/>
      <c r="B63" s="22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57"/>
      <c r="Q63" s="57"/>
      <c r="R63" s="57"/>
      <c r="S63" s="57"/>
      <c r="T63" s="57"/>
      <c r="U63" s="57"/>
      <c r="V63" s="57"/>
      <c r="W63" s="57"/>
      <c r="X63" s="73"/>
      <c r="Y63" s="58"/>
      <c r="Z63" s="58"/>
      <c r="AA63" s="58"/>
      <c r="AB63" s="58"/>
    </row>
    <row r="64" spans="1:28" ht="18.75" x14ac:dyDescent="0.3">
      <c r="A64" s="1"/>
      <c r="B64" s="22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7"/>
      <c r="Q64" s="57"/>
      <c r="R64" s="57"/>
      <c r="S64" s="57"/>
      <c r="T64" s="57"/>
      <c r="U64" s="57"/>
      <c r="V64" s="57"/>
      <c r="W64" s="57"/>
      <c r="X64" s="73"/>
      <c r="Y64" s="58"/>
      <c r="Z64" s="58"/>
      <c r="AA64" s="58"/>
      <c r="AB64" s="58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0"/>
      <c r="Y65" s="1"/>
      <c r="Z65" s="1"/>
      <c r="AA65" s="1"/>
      <c r="AB65" s="1"/>
    </row>
    <row r="66" spans="1:28" ht="18.75" x14ac:dyDescent="0.3">
      <c r="A66" s="1"/>
      <c r="B66" s="1"/>
      <c r="C66" s="59" t="s">
        <v>145</v>
      </c>
      <c r="D66" s="77"/>
      <c r="E66" s="74">
        <f>E9+E25+E32+E53+E62</f>
        <v>285534.06066666666</v>
      </c>
      <c r="F66" s="74"/>
      <c r="G66" s="74">
        <f t="shared" ref="G66:AB66" si="28">G9+G25+G32+G53+G62</f>
        <v>27105.239999999998</v>
      </c>
      <c r="H66" s="74" t="e">
        <f t="shared" si="28"/>
        <v>#REF!</v>
      </c>
      <c r="I66" s="74">
        <f t="shared" si="28"/>
        <v>5594.82</v>
      </c>
      <c r="J66" s="74">
        <f t="shared" si="28"/>
        <v>4601.3999999999996</v>
      </c>
      <c r="K66" s="74">
        <f t="shared" si="28"/>
        <v>199.13</v>
      </c>
      <c r="L66" s="74">
        <f t="shared" si="28"/>
        <v>1375.93</v>
      </c>
      <c r="M66" s="74">
        <f t="shared" si="28"/>
        <v>37.35</v>
      </c>
      <c r="N66" s="74">
        <f t="shared" si="28"/>
        <v>1.06</v>
      </c>
      <c r="O66" s="74">
        <f t="shared" si="28"/>
        <v>0</v>
      </c>
      <c r="P66" s="74">
        <f t="shared" si="28"/>
        <v>285533.00066666666</v>
      </c>
      <c r="Q66" s="74">
        <f t="shared" si="28"/>
        <v>0</v>
      </c>
      <c r="R66" s="74">
        <f t="shared" si="28"/>
        <v>0</v>
      </c>
      <c r="S66" s="74">
        <f t="shared" si="28"/>
        <v>36329.61</v>
      </c>
      <c r="T66" s="74">
        <f t="shared" si="28"/>
        <v>-121.69</v>
      </c>
      <c r="U66" s="74">
        <f t="shared" si="28"/>
        <v>0.49999999999999994</v>
      </c>
      <c r="V66" s="74">
        <f t="shared" si="28"/>
        <v>33199.510000000009</v>
      </c>
      <c r="W66" s="74">
        <f t="shared" si="28"/>
        <v>108321.8</v>
      </c>
      <c r="X66" s="74">
        <f t="shared" si="28"/>
        <v>177211.20066666667</v>
      </c>
      <c r="Y66" s="74">
        <f t="shared" si="28"/>
        <v>16096.949999999999</v>
      </c>
      <c r="Z66" s="74">
        <f t="shared" si="28"/>
        <v>59181.6446</v>
      </c>
      <c r="AA66" s="74">
        <f t="shared" si="28"/>
        <v>5773.82</v>
      </c>
      <c r="AB66" s="74">
        <f t="shared" si="28"/>
        <v>81052.414600000004</v>
      </c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6"/>
      <c r="Y67" s="60"/>
      <c r="Z67" s="60"/>
      <c r="AA67" s="1"/>
      <c r="AB67" s="1"/>
    </row>
    <row r="68" spans="1:28" ht="15.75" x14ac:dyDescent="0.25">
      <c r="A68" s="1"/>
      <c r="B68" s="1"/>
      <c r="C68" t="s">
        <v>146</v>
      </c>
      <c r="D68" s="1"/>
      <c r="E68" s="3">
        <f>E7+E8+E12+E13+E14+E15+E16+E17+E18+E19+E20+5278.8+E22+E23+E24+E28+E29+E30+E31+E36+E37+E38+E39+E40+E41+E42+E43+E44+E45+E46+E47+E48+E49+E50+E51+E52+7989.28+E57+E58+E59+7549.4+E61</f>
        <v>288690.97000000003</v>
      </c>
      <c r="F68" s="3">
        <f>E68*17.5%</f>
        <v>50520.919750000001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61"/>
      <c r="Y68" s="1"/>
      <c r="Z68" s="3"/>
      <c r="AA68" s="1"/>
      <c r="AB68" s="1"/>
    </row>
    <row r="69" spans="1:28" ht="15.75" x14ac:dyDescent="0.25">
      <c r="A69" s="1"/>
      <c r="B69" s="1"/>
      <c r="C69" t="s">
        <v>147</v>
      </c>
      <c r="D69" s="1"/>
      <c r="E69" s="3">
        <f>E68</f>
        <v>288690.97000000003</v>
      </c>
      <c r="F69" s="3">
        <f>E69*3%</f>
        <v>8660.7291000000005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</row>
    <row r="70" spans="1:28" ht="15.75" x14ac:dyDescent="0.25">
      <c r="A70" s="1"/>
      <c r="B70" s="1"/>
      <c r="C70" s="1"/>
      <c r="D70" s="1"/>
      <c r="E70" s="1"/>
      <c r="F70" s="3">
        <f>SUM(F68:F69)</f>
        <v>59181.648849999998</v>
      </c>
      <c r="G70" s="3"/>
      <c r="H70" s="1"/>
      <c r="I70" s="1"/>
      <c r="J70" s="1"/>
      <c r="K70" s="1"/>
      <c r="L70" s="1"/>
      <c r="M70" s="1"/>
      <c r="N70" s="51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</row>
    <row r="71" spans="1:28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</row>
    <row r="72" spans="1:28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</row>
    <row r="73" spans="1:28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</row>
    <row r="74" spans="1:28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</row>
    <row r="75" spans="1:28" ht="16.5" thickBot="1" x14ac:dyDescent="0.3">
      <c r="A75" s="1"/>
      <c r="B75" s="1"/>
      <c r="C75" s="1"/>
      <c r="D75" s="1"/>
      <c r="E75" s="63"/>
      <c r="F75" s="63"/>
      <c r="G75" s="45"/>
      <c r="H75" s="45"/>
      <c r="I75" s="45"/>
      <c r="J75" s="45"/>
      <c r="K75" s="45"/>
      <c r="L75" s="45"/>
      <c r="M75" s="45"/>
      <c r="N75" s="1"/>
      <c r="O75" s="1"/>
      <c r="P75" s="1"/>
      <c r="Q75" s="1"/>
      <c r="R75" s="1"/>
      <c r="S75" s="1"/>
      <c r="T75" s="1"/>
      <c r="U75" s="1"/>
      <c r="V75" s="64"/>
      <c r="W75" s="64"/>
      <c r="X75" s="2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65" t="s">
        <v>148</v>
      </c>
      <c r="F76" s="64"/>
      <c r="G76" s="45"/>
      <c r="H76" s="45"/>
      <c r="I76" s="45"/>
      <c r="J76" s="45"/>
      <c r="K76" s="45"/>
      <c r="L76" s="45"/>
      <c r="M76" s="45"/>
      <c r="N76" s="1"/>
      <c r="O76" s="1"/>
      <c r="P76" s="1"/>
      <c r="Q76" s="1"/>
      <c r="R76" s="1"/>
      <c r="S76" s="1"/>
      <c r="T76" s="1"/>
      <c r="U76" s="1"/>
      <c r="V76" s="1"/>
      <c r="W76" s="1"/>
      <c r="X76" s="66" t="s">
        <v>149</v>
      </c>
      <c r="Y76" s="66"/>
      <c r="Z76" s="45"/>
      <c r="AA76" s="1"/>
      <c r="AB76" s="1"/>
    </row>
    <row r="77" spans="1:28" ht="15.75" x14ac:dyDescent="0.25">
      <c r="A77" s="1"/>
      <c r="B77" s="1"/>
      <c r="C77" s="1"/>
      <c r="D77" s="1"/>
      <c r="E77" s="40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 t="s">
        <v>151</v>
      </c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</sheetData>
  <mergeCells count="5">
    <mergeCell ref="B4:AB4"/>
    <mergeCell ref="E75:F75"/>
    <mergeCell ref="V75:W75"/>
    <mergeCell ref="E76:F76"/>
    <mergeCell ref="X76:Y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zoomScale="80" zoomScaleNormal="80" workbookViewId="0"/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62" t="s">
        <v>152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20</v>
      </c>
      <c r="U5" s="18" t="s">
        <v>21</v>
      </c>
      <c r="V5" s="19" t="s">
        <v>22</v>
      </c>
      <c r="W5" s="20" t="s">
        <v>23</v>
      </c>
      <c r="X5" s="16" t="s">
        <v>24</v>
      </c>
      <c r="Y5" s="16" t="s">
        <v>25</v>
      </c>
      <c r="Z5" s="21" t="s">
        <v>26</v>
      </c>
      <c r="AA5" s="21" t="s">
        <v>27</v>
      </c>
    </row>
    <row r="6" spans="1:27" ht="15.75" x14ac:dyDescent="0.25">
      <c r="A6" s="1"/>
      <c r="B6" s="22" t="s">
        <v>28</v>
      </c>
      <c r="C6" s="23" t="s">
        <v>29</v>
      </c>
      <c r="D6" s="23"/>
      <c r="E6" s="24"/>
      <c r="F6" s="3"/>
      <c r="G6" s="25"/>
      <c r="H6" s="3"/>
      <c r="I6" s="3"/>
      <c r="J6" s="3"/>
      <c r="K6" s="3"/>
      <c r="L6" s="3"/>
      <c r="M6" s="3"/>
      <c r="N6" s="24"/>
      <c r="O6" s="24"/>
      <c r="P6" s="24"/>
      <c r="Q6" s="3"/>
      <c r="R6" s="3"/>
      <c r="S6" s="3"/>
      <c r="T6" s="24"/>
      <c r="U6" s="3"/>
      <c r="V6" s="24"/>
      <c r="W6" s="4"/>
      <c r="X6" s="1"/>
      <c r="Y6" s="1"/>
      <c r="Z6" s="1"/>
      <c r="AA6" s="1"/>
    </row>
    <row r="7" spans="1:27" ht="21" x14ac:dyDescent="0.35">
      <c r="A7" s="26"/>
      <c r="B7" s="26" t="s">
        <v>30</v>
      </c>
      <c r="C7" s="27" t="s">
        <v>31</v>
      </c>
      <c r="D7" s="26" t="s">
        <v>32</v>
      </c>
      <c r="E7" s="28">
        <v>24148.799999999999</v>
      </c>
      <c r="F7" s="29">
        <v>15</v>
      </c>
      <c r="G7" s="28"/>
      <c r="H7" s="28"/>
      <c r="I7" s="28"/>
      <c r="J7" s="28"/>
      <c r="K7" s="28"/>
      <c r="L7" s="28"/>
      <c r="M7" s="28"/>
      <c r="N7" s="28"/>
      <c r="O7" s="28"/>
      <c r="P7" s="28">
        <f>E7+-N7</f>
        <v>24148.799999999999</v>
      </c>
      <c r="Q7" s="28">
        <v>0</v>
      </c>
      <c r="R7" s="28"/>
      <c r="S7" s="28">
        <v>4885.82</v>
      </c>
      <c r="T7" s="28">
        <v>7.0000000000000007E-2</v>
      </c>
      <c r="U7" s="30">
        <f>ROUND(E7*0.115,2)</f>
        <v>2777.11</v>
      </c>
      <c r="V7" s="28">
        <f>SUM(S7:U7)+G7</f>
        <v>7663</v>
      </c>
      <c r="W7" s="68">
        <f>P7-V7</f>
        <v>16485.8</v>
      </c>
      <c r="X7" s="31">
        <v>902.25</v>
      </c>
      <c r="Y7" s="28">
        <f>+E7*17.5%+E7*3%</f>
        <v>4950.5039999999999</v>
      </c>
      <c r="Z7" s="32">
        <f>ROUND(+E7*2%,2)</f>
        <v>482.98</v>
      </c>
      <c r="AA7" s="33">
        <f>SUM(X7:Z7)</f>
        <v>6335.7340000000004</v>
      </c>
    </row>
    <row r="8" spans="1:27" ht="21" x14ac:dyDescent="0.35">
      <c r="A8" s="26"/>
      <c r="B8" s="34" t="s">
        <v>33</v>
      </c>
      <c r="C8" s="27" t="s">
        <v>34</v>
      </c>
      <c r="D8" s="26" t="s">
        <v>35</v>
      </c>
      <c r="E8" s="28">
        <v>6705.32</v>
      </c>
      <c r="F8" s="29">
        <v>15</v>
      </c>
      <c r="G8" s="28"/>
      <c r="H8" s="28"/>
      <c r="I8" s="28"/>
      <c r="J8" s="28"/>
      <c r="K8" s="28"/>
      <c r="L8" s="28"/>
      <c r="M8" s="28"/>
      <c r="N8" s="35"/>
      <c r="O8" s="28"/>
      <c r="P8" s="28">
        <f>E8+-N8</f>
        <v>6705.32</v>
      </c>
      <c r="Q8" s="28">
        <v>0</v>
      </c>
      <c r="R8" s="28"/>
      <c r="S8" s="28">
        <v>721.12</v>
      </c>
      <c r="T8" s="28">
        <v>0.09</v>
      </c>
      <c r="U8" s="30">
        <f>ROUND(E8*0.115,2)</f>
        <v>771.11</v>
      </c>
      <c r="V8" s="28">
        <f>SUM(S8:U8)+G8</f>
        <v>1492.3200000000002</v>
      </c>
      <c r="W8" s="68">
        <f>P8-V8</f>
        <v>5213</v>
      </c>
      <c r="X8" s="31">
        <v>410.07</v>
      </c>
      <c r="Y8" s="28">
        <f>+E8*17.5%+E8*3%</f>
        <v>1374.5905999999998</v>
      </c>
      <c r="Z8" s="32">
        <f>ROUND(+E8*2%,2)</f>
        <v>134.11000000000001</v>
      </c>
      <c r="AA8" s="33">
        <f>SUM(X8:Z8)</f>
        <v>1918.7705999999998</v>
      </c>
    </row>
    <row r="9" spans="1:27" ht="18.75" x14ac:dyDescent="0.3">
      <c r="A9" s="1"/>
      <c r="B9" s="36" t="s">
        <v>36</v>
      </c>
      <c r="C9" s="37"/>
      <c r="D9" s="38"/>
      <c r="E9" s="67">
        <f>SUM(E7:E8)</f>
        <v>30854.12</v>
      </c>
      <c r="F9" s="67"/>
      <c r="G9" s="67">
        <f>+G8+G7</f>
        <v>0</v>
      </c>
      <c r="H9" s="67"/>
      <c r="I9" s="67"/>
      <c r="J9" s="67"/>
      <c r="K9" s="67"/>
      <c r="L9" s="67"/>
      <c r="M9" s="67"/>
      <c r="N9" s="67">
        <f>SUM(N7:N8)</f>
        <v>0</v>
      </c>
      <c r="O9" s="67">
        <f>SUM(O7:O8)</f>
        <v>0</v>
      </c>
      <c r="P9" s="67">
        <f>SUM(P7:P8)</f>
        <v>30854.12</v>
      </c>
      <c r="Q9" s="67">
        <f t="shared" ref="Q9:AA9" si="0">SUM(Q7:Q8)</f>
        <v>0</v>
      </c>
      <c r="R9" s="67">
        <f t="shared" si="0"/>
        <v>0</v>
      </c>
      <c r="S9" s="67">
        <f t="shared" si="0"/>
        <v>5606.94</v>
      </c>
      <c r="T9" s="67">
        <f t="shared" si="0"/>
        <v>0.16</v>
      </c>
      <c r="U9" s="67">
        <f>SUM(U7:U8)</f>
        <v>3548.2200000000003</v>
      </c>
      <c r="V9" s="67">
        <f t="shared" si="0"/>
        <v>9155.32</v>
      </c>
      <c r="W9" s="67">
        <f>SUM(W7:W8)</f>
        <v>21698.799999999999</v>
      </c>
      <c r="X9" s="67">
        <f t="shared" si="0"/>
        <v>1312.32</v>
      </c>
      <c r="Y9" s="67">
        <f t="shared" si="0"/>
        <v>6325.0945999999994</v>
      </c>
      <c r="Z9" s="67">
        <f t="shared" si="0"/>
        <v>617.09</v>
      </c>
      <c r="AA9" s="67">
        <f t="shared" si="0"/>
        <v>8254.5046000000002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2" t="s">
        <v>37</v>
      </c>
      <c r="C11" s="37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26"/>
      <c r="B12" s="26" t="s">
        <v>39</v>
      </c>
      <c r="C12" s="27" t="s">
        <v>40</v>
      </c>
      <c r="D12" s="34" t="s">
        <v>41</v>
      </c>
      <c r="E12" s="28">
        <v>14250</v>
      </c>
      <c r="F12" s="29">
        <v>15</v>
      </c>
      <c r="G12" s="28"/>
      <c r="H12" s="28"/>
      <c r="I12" s="28"/>
      <c r="J12" s="28"/>
      <c r="K12" s="28"/>
      <c r="L12" s="28"/>
      <c r="M12" s="28"/>
      <c r="N12" s="28"/>
      <c r="O12" s="28"/>
      <c r="P12" s="28">
        <f>E12+-N12</f>
        <v>14250</v>
      </c>
      <c r="Q12" s="28">
        <v>0</v>
      </c>
      <c r="R12" s="28"/>
      <c r="S12" s="28">
        <v>2352.86</v>
      </c>
      <c r="T12" s="28">
        <v>-0.01</v>
      </c>
      <c r="U12" s="30">
        <f>ROUND(E12*0.115,2)</f>
        <v>1638.75</v>
      </c>
      <c r="V12" s="28">
        <f>SUM(S12:U12)+G12</f>
        <v>3991.6</v>
      </c>
      <c r="W12" s="68">
        <f>P12-V12</f>
        <v>10258.4</v>
      </c>
      <c r="X12" s="31">
        <v>622.95000000000005</v>
      </c>
      <c r="Y12" s="28">
        <f>ROUND(+E12*17.5%,2)+ROUND(E12*3%,2)</f>
        <v>2921.25</v>
      </c>
      <c r="Z12" s="32">
        <f>ROUND(+E12*2%,2)</f>
        <v>285</v>
      </c>
      <c r="AA12" s="33">
        <f>SUM(X12:Z12)</f>
        <v>3829.2</v>
      </c>
    </row>
    <row r="13" spans="1:27" ht="21" x14ac:dyDescent="0.35">
      <c r="A13" s="1"/>
      <c r="B13" s="40" t="s">
        <v>42</v>
      </c>
      <c r="C13" s="27" t="s">
        <v>43</v>
      </c>
      <c r="D13" s="40" t="s">
        <v>44</v>
      </c>
      <c r="E13" s="28">
        <v>12499.95</v>
      </c>
      <c r="F13" s="29">
        <v>15</v>
      </c>
      <c r="G13" s="28"/>
      <c r="H13" s="28"/>
      <c r="I13" s="28"/>
      <c r="J13" s="28"/>
      <c r="K13" s="28"/>
      <c r="L13" s="28"/>
      <c r="M13" s="28"/>
      <c r="N13" s="41"/>
      <c r="O13" s="42"/>
      <c r="P13" s="28">
        <f t="shared" ref="P13:P24" si="1">E13+-N13</f>
        <v>12499.95</v>
      </c>
      <c r="Q13" s="28">
        <v>0</v>
      </c>
      <c r="R13" s="28"/>
      <c r="S13" s="28">
        <v>1958.89</v>
      </c>
      <c r="T13" s="28">
        <v>-0.03</v>
      </c>
      <c r="U13" s="30">
        <f>ROUND(E13*0.115,2)</f>
        <v>1437.49</v>
      </c>
      <c r="V13" s="28">
        <f>SUM(S13:U13)+G13</f>
        <v>3396.3500000000004</v>
      </c>
      <c r="W13" s="68">
        <f>P13-V13</f>
        <v>9103.6</v>
      </c>
      <c r="X13" s="31">
        <v>573.57000000000005</v>
      </c>
      <c r="Y13" s="28">
        <f>ROUND(+E13*17.5%,2)+ROUND(E13*3%,2)</f>
        <v>2562.4899999999998</v>
      </c>
      <c r="Z13" s="32">
        <f>ROUND(+E13*2%,2)</f>
        <v>250</v>
      </c>
      <c r="AA13" s="33">
        <f t="shared" ref="AA13" si="2">SUM(X13:Z13)</f>
        <v>3386.06</v>
      </c>
    </row>
    <row r="14" spans="1:27" ht="21" x14ac:dyDescent="0.35">
      <c r="A14" s="26"/>
      <c r="B14" s="26" t="s">
        <v>42</v>
      </c>
      <c r="C14" s="27" t="s">
        <v>45</v>
      </c>
      <c r="D14" s="26" t="s">
        <v>46</v>
      </c>
      <c r="E14" s="28"/>
      <c r="F14" s="29"/>
      <c r="G14" s="28"/>
      <c r="H14" s="28"/>
      <c r="I14" s="28"/>
      <c r="J14" s="28"/>
      <c r="K14" s="28"/>
      <c r="L14" s="28"/>
      <c r="M14" s="28"/>
      <c r="N14" s="41"/>
      <c r="O14" s="42"/>
      <c r="P14" s="28">
        <f t="shared" si="1"/>
        <v>0</v>
      </c>
      <c r="Q14" s="28"/>
      <c r="R14" s="28"/>
      <c r="S14" s="28"/>
      <c r="T14" s="28"/>
      <c r="U14" s="28"/>
      <c r="V14" s="28"/>
      <c r="W14" s="68"/>
      <c r="X14" s="31"/>
      <c r="Y14" s="28"/>
      <c r="Z14" s="43"/>
      <c r="AA14" s="33"/>
    </row>
    <row r="15" spans="1:27" ht="21" x14ac:dyDescent="0.35">
      <c r="A15" s="26"/>
      <c r="B15" s="26" t="s">
        <v>47</v>
      </c>
      <c r="C15" s="27" t="s">
        <v>48</v>
      </c>
      <c r="D15" s="34" t="s">
        <v>49</v>
      </c>
      <c r="E15" s="28">
        <v>9525</v>
      </c>
      <c r="F15" s="29">
        <v>15</v>
      </c>
      <c r="G15" s="44">
        <v>1000</v>
      </c>
      <c r="H15" s="28"/>
      <c r="I15" s="28"/>
      <c r="J15" s="28"/>
      <c r="K15" s="28"/>
      <c r="L15" s="28"/>
      <c r="M15" s="28"/>
      <c r="N15" s="41"/>
      <c r="O15" s="42"/>
      <c r="P15" s="28">
        <f t="shared" si="1"/>
        <v>9525</v>
      </c>
      <c r="Q15" s="28">
        <v>0</v>
      </c>
      <c r="R15" s="28"/>
      <c r="S15" s="28">
        <v>1323.44</v>
      </c>
      <c r="T15" s="28">
        <v>0.18</v>
      </c>
      <c r="U15" s="30">
        <f>ROUND(E15*0.115,2)</f>
        <v>1095.3800000000001</v>
      </c>
      <c r="V15" s="28">
        <f t="shared" ref="V15:V24" si="3">SUM(S15:U15)+G15</f>
        <v>3419</v>
      </c>
      <c r="W15" s="68">
        <f t="shared" ref="W15:W24" si="4">P15-V15</f>
        <v>6106</v>
      </c>
      <c r="X15" s="31">
        <v>489.63</v>
      </c>
      <c r="Y15" s="28">
        <f>ROUND(+E15*17.5%,2)+ROUND(E15*3%,2)</f>
        <v>1952.63</v>
      </c>
      <c r="Z15" s="32">
        <f>ROUND(+E15*2%,2)</f>
        <v>190.5</v>
      </c>
      <c r="AA15" s="33">
        <f t="shared" ref="AA15:AA24" si="5">SUM(X15:Z15)</f>
        <v>2632.76</v>
      </c>
    </row>
    <row r="16" spans="1:27" ht="21" x14ac:dyDescent="0.35">
      <c r="A16" s="1"/>
      <c r="B16" s="1" t="s">
        <v>50</v>
      </c>
      <c r="C16" s="2" t="s">
        <v>51</v>
      </c>
      <c r="D16" s="1" t="s">
        <v>52</v>
      </c>
      <c r="E16" s="3">
        <v>5467.23</v>
      </c>
      <c r="F16" s="45">
        <v>15</v>
      </c>
      <c r="G16" s="44">
        <v>2734</v>
      </c>
      <c r="H16" s="3"/>
      <c r="I16" s="3"/>
      <c r="J16" s="3"/>
      <c r="K16" s="3"/>
      <c r="L16" s="3"/>
      <c r="M16" s="3"/>
      <c r="N16" s="46"/>
      <c r="O16" s="3"/>
      <c r="P16" s="28">
        <f t="shared" si="1"/>
        <v>5467.23</v>
      </c>
      <c r="Q16" s="3">
        <v>0</v>
      </c>
      <c r="R16" s="3"/>
      <c r="S16" s="3">
        <v>496.67</v>
      </c>
      <c r="T16" s="3">
        <v>0.03</v>
      </c>
      <c r="U16" s="30">
        <v>628.73</v>
      </c>
      <c r="V16" s="3">
        <f t="shared" si="3"/>
        <v>3859.4300000000003</v>
      </c>
      <c r="W16" s="69">
        <f t="shared" si="4"/>
        <v>1607.7999999999993</v>
      </c>
      <c r="X16" s="47">
        <v>375.14</v>
      </c>
      <c r="Y16" s="3">
        <v>1120.79</v>
      </c>
      <c r="Z16" s="32">
        <v>109.34</v>
      </c>
      <c r="AA16" s="48">
        <f t="shared" si="5"/>
        <v>1605.2699999999998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5467.23</v>
      </c>
      <c r="F17" s="45">
        <v>15</v>
      </c>
      <c r="G17" s="44">
        <v>703.24</v>
      </c>
      <c r="H17" s="3"/>
      <c r="I17" s="3"/>
      <c r="J17" s="3"/>
      <c r="K17" s="3"/>
      <c r="L17" s="3"/>
      <c r="M17" s="3"/>
      <c r="N17" s="49"/>
      <c r="O17" s="3"/>
      <c r="P17" s="28">
        <f t="shared" si="1"/>
        <v>5467.23</v>
      </c>
      <c r="Q17" s="3"/>
      <c r="R17" s="3"/>
      <c r="S17" s="3">
        <v>496.67</v>
      </c>
      <c r="T17" s="3">
        <v>-0.01</v>
      </c>
      <c r="U17" s="30">
        <f>ROUND(E17*0.115,2)</f>
        <v>628.73</v>
      </c>
      <c r="V17" s="3">
        <f t="shared" si="3"/>
        <v>1828.63</v>
      </c>
      <c r="W17" s="69">
        <f t="shared" si="4"/>
        <v>3638.5999999999995</v>
      </c>
      <c r="X17" s="47">
        <v>375.14</v>
      </c>
      <c r="Y17" s="3">
        <f>ROUND(+E17*17.5%,2)+ROUND(E17*3%,2)</f>
        <v>1120.79</v>
      </c>
      <c r="Z17" s="32">
        <f>ROUND(+E17*2%,2)</f>
        <v>109.34</v>
      </c>
      <c r="AA17" s="48">
        <f t="shared" si="5"/>
        <v>1605.2699999999998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f>4844.53/15*14</f>
        <v>4521.5613333333331</v>
      </c>
      <c r="F18" s="45">
        <v>14</v>
      </c>
      <c r="G18" s="44">
        <v>2031</v>
      </c>
      <c r="H18" s="3"/>
      <c r="I18" s="3"/>
      <c r="J18" s="3"/>
      <c r="K18" s="3"/>
      <c r="L18" s="3"/>
      <c r="M18" s="3"/>
      <c r="N18" s="49"/>
      <c r="O18" s="3"/>
      <c r="P18" s="28">
        <f t="shared" si="1"/>
        <v>4521.5613333333331</v>
      </c>
      <c r="Q18" s="3"/>
      <c r="R18" s="3"/>
      <c r="S18" s="3">
        <v>356.75</v>
      </c>
      <c r="T18" s="3">
        <v>0.09</v>
      </c>
      <c r="U18" s="30">
        <v>557.12</v>
      </c>
      <c r="V18" s="3">
        <f t="shared" si="3"/>
        <v>2944.96</v>
      </c>
      <c r="W18" s="69">
        <f t="shared" si="4"/>
        <v>1576.6013333333331</v>
      </c>
      <c r="X18" s="47">
        <v>357.56</v>
      </c>
      <c r="Y18" s="3">
        <v>993.12</v>
      </c>
      <c r="Z18" s="32">
        <v>96.89</v>
      </c>
      <c r="AA18" s="48">
        <f t="shared" si="5"/>
        <v>1447.5700000000002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5467.23</v>
      </c>
      <c r="F19" s="45">
        <v>15</v>
      </c>
      <c r="G19" s="28"/>
      <c r="H19" s="49"/>
      <c r="I19" s="49"/>
      <c r="J19" s="49"/>
      <c r="K19" s="49"/>
      <c r="L19" s="49"/>
      <c r="M19" s="49"/>
      <c r="N19" s="46"/>
      <c r="O19" s="3"/>
      <c r="P19" s="28">
        <f t="shared" si="1"/>
        <v>5467.23</v>
      </c>
      <c r="Q19" s="3"/>
      <c r="R19" s="3"/>
      <c r="S19" s="3">
        <v>496.67</v>
      </c>
      <c r="T19" s="3">
        <v>0.03</v>
      </c>
      <c r="U19" s="30">
        <f t="shared" ref="U19:U24" si="6">ROUND(E19*0.115,2)</f>
        <v>628.73</v>
      </c>
      <c r="V19" s="3">
        <f t="shared" si="3"/>
        <v>1125.43</v>
      </c>
      <c r="W19" s="69">
        <f t="shared" si="4"/>
        <v>4341.7999999999993</v>
      </c>
      <c r="X19" s="47">
        <v>375.14</v>
      </c>
      <c r="Y19" s="3">
        <f t="shared" ref="Y19:Y24" si="7">ROUND(+E19*17.5%,2)+ROUND(E19*3%,2)</f>
        <v>1120.79</v>
      </c>
      <c r="Z19" s="32">
        <f t="shared" ref="Z19:Z24" si="8">ROUND(+E19*2%,2)</f>
        <v>109.34</v>
      </c>
      <c r="AA19" s="48">
        <f t="shared" si="5"/>
        <v>1605.2699999999998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4844.53</v>
      </c>
      <c r="F20" s="45">
        <v>15</v>
      </c>
      <c r="G20" s="44">
        <v>2153</v>
      </c>
      <c r="H20" s="3"/>
      <c r="I20" s="3"/>
      <c r="J20" s="3"/>
      <c r="K20" s="3"/>
      <c r="L20" s="3"/>
      <c r="M20" s="3"/>
      <c r="N20" s="49"/>
      <c r="O20" s="3"/>
      <c r="P20" s="28">
        <f t="shared" si="1"/>
        <v>4844.53</v>
      </c>
      <c r="Q20" s="3"/>
      <c r="R20" s="3"/>
      <c r="S20" s="3">
        <v>397.02</v>
      </c>
      <c r="T20" s="3">
        <v>0.19</v>
      </c>
      <c r="U20" s="30">
        <f t="shared" si="6"/>
        <v>557.12</v>
      </c>
      <c r="V20" s="3">
        <f t="shared" si="3"/>
        <v>3107.33</v>
      </c>
      <c r="W20" s="69">
        <f t="shared" si="4"/>
        <v>1737.1999999999998</v>
      </c>
      <c r="X20" s="47">
        <v>357.56</v>
      </c>
      <c r="Y20" s="3">
        <f t="shared" si="7"/>
        <v>993.13</v>
      </c>
      <c r="Z20" s="32">
        <f t="shared" si="8"/>
        <v>96.89</v>
      </c>
      <c r="AA20" s="48">
        <f t="shared" si="5"/>
        <v>1447.5800000000002</v>
      </c>
    </row>
    <row r="21" spans="1:28" ht="21" x14ac:dyDescent="0.35">
      <c r="A21" s="26"/>
      <c r="B21" s="50" t="s">
        <v>64</v>
      </c>
      <c r="C21" s="27" t="s">
        <v>65</v>
      </c>
      <c r="D21" s="50" t="s">
        <v>66</v>
      </c>
      <c r="E21" s="28">
        <v>5278.8</v>
      </c>
      <c r="F21" s="29">
        <v>15</v>
      </c>
      <c r="G21" s="28"/>
      <c r="H21" s="35"/>
      <c r="I21" s="35"/>
      <c r="J21" s="35"/>
      <c r="K21" s="35"/>
      <c r="L21" s="35"/>
      <c r="M21" s="35"/>
      <c r="N21" s="41"/>
      <c r="O21" s="28"/>
      <c r="P21" s="28">
        <f t="shared" si="1"/>
        <v>5278.8</v>
      </c>
      <c r="Q21" s="28"/>
      <c r="R21" s="28"/>
      <c r="S21" s="28">
        <v>466.53</v>
      </c>
      <c r="T21" s="28">
        <v>0.01</v>
      </c>
      <c r="U21" s="30">
        <f t="shared" si="6"/>
        <v>607.05999999999995</v>
      </c>
      <c r="V21" s="28">
        <f t="shared" si="3"/>
        <v>1073.5999999999999</v>
      </c>
      <c r="W21" s="68">
        <f t="shared" si="4"/>
        <v>4205.2000000000007</v>
      </c>
      <c r="X21" s="31">
        <v>369.82</v>
      </c>
      <c r="Y21" s="3">
        <f t="shared" si="7"/>
        <v>1082.1500000000001</v>
      </c>
      <c r="Z21" s="32">
        <f t="shared" si="8"/>
        <v>105.58</v>
      </c>
      <c r="AA21" s="33">
        <f t="shared" si="5"/>
        <v>1557.55</v>
      </c>
    </row>
    <row r="22" spans="1:28" ht="21" x14ac:dyDescent="0.35">
      <c r="A22" s="1"/>
      <c r="B22" s="50" t="s">
        <v>67</v>
      </c>
      <c r="C22" s="2" t="s">
        <v>45</v>
      </c>
      <c r="D22" t="s">
        <v>68</v>
      </c>
      <c r="E22" s="3"/>
      <c r="F22" s="45">
        <v>15</v>
      </c>
      <c r="G22" s="28"/>
      <c r="H22" s="3"/>
      <c r="I22" s="3"/>
      <c r="J22" s="3"/>
      <c r="K22" s="3"/>
      <c r="L22" s="3"/>
      <c r="M22" s="3"/>
      <c r="N22" s="49"/>
      <c r="O22" s="3"/>
      <c r="P22" s="28">
        <f t="shared" si="1"/>
        <v>0</v>
      </c>
      <c r="Q22" s="3"/>
      <c r="R22" s="3"/>
      <c r="S22" s="3"/>
      <c r="T22" s="3"/>
      <c r="U22" s="30">
        <f t="shared" si="6"/>
        <v>0</v>
      </c>
      <c r="V22" s="3">
        <f t="shared" si="3"/>
        <v>0</v>
      </c>
      <c r="W22" s="69">
        <f t="shared" si="4"/>
        <v>0</v>
      </c>
      <c r="X22" s="47"/>
      <c r="Y22" s="3">
        <f t="shared" si="7"/>
        <v>0</v>
      </c>
      <c r="Z22" s="32">
        <f t="shared" si="8"/>
        <v>0</v>
      </c>
      <c r="AA22" s="48">
        <f t="shared" si="5"/>
        <v>0</v>
      </c>
    </row>
    <row r="23" spans="1:28" ht="21" x14ac:dyDescent="0.35">
      <c r="A23" s="1"/>
      <c r="B23" s="50" t="s">
        <v>69</v>
      </c>
      <c r="C23" s="2" t="s">
        <v>70</v>
      </c>
      <c r="D23" t="s">
        <v>68</v>
      </c>
      <c r="E23" s="3">
        <v>6705</v>
      </c>
      <c r="F23" s="45">
        <v>15</v>
      </c>
      <c r="G23" s="28"/>
      <c r="H23" s="3"/>
      <c r="I23" s="3"/>
      <c r="J23" s="3"/>
      <c r="K23" s="3"/>
      <c r="L23" s="3"/>
      <c r="M23" s="3"/>
      <c r="N23" s="49"/>
      <c r="O23" s="3"/>
      <c r="P23" s="28">
        <f t="shared" si="1"/>
        <v>6705</v>
      </c>
      <c r="Q23" s="3"/>
      <c r="R23" s="3"/>
      <c r="S23" s="3">
        <v>721.09</v>
      </c>
      <c r="T23" s="3">
        <v>0.03</v>
      </c>
      <c r="U23" s="30">
        <f t="shared" si="6"/>
        <v>771.08</v>
      </c>
      <c r="V23" s="3">
        <f t="shared" si="3"/>
        <v>1492.2</v>
      </c>
      <c r="W23" s="69">
        <f t="shared" si="4"/>
        <v>5212.8</v>
      </c>
      <c r="X23" s="47">
        <v>410.07</v>
      </c>
      <c r="Y23" s="3">
        <f t="shared" si="7"/>
        <v>1374.5300000000002</v>
      </c>
      <c r="Z23" s="32">
        <f t="shared" si="8"/>
        <v>134.1</v>
      </c>
      <c r="AA23" s="48">
        <f t="shared" si="5"/>
        <v>1918.7</v>
      </c>
    </row>
    <row r="24" spans="1:28" ht="21" x14ac:dyDescent="0.35">
      <c r="A24" s="1"/>
      <c r="B24" s="40" t="s">
        <v>71</v>
      </c>
      <c r="C24" s="2" t="s">
        <v>72</v>
      </c>
      <c r="D24" s="40" t="s">
        <v>73</v>
      </c>
      <c r="E24" s="3">
        <v>7989.28</v>
      </c>
      <c r="F24" s="45">
        <v>15</v>
      </c>
      <c r="G24" s="3"/>
      <c r="H24" s="3"/>
      <c r="I24" s="3"/>
      <c r="J24" s="3"/>
      <c r="K24" s="3"/>
      <c r="L24" s="3"/>
      <c r="M24" s="3"/>
      <c r="N24" s="46"/>
      <c r="O24" s="3"/>
      <c r="P24" s="28">
        <f t="shared" si="1"/>
        <v>7989.28</v>
      </c>
      <c r="Q24" s="3">
        <v>0</v>
      </c>
      <c r="R24" s="3"/>
      <c r="S24" s="3">
        <v>995.41</v>
      </c>
      <c r="T24" s="3">
        <v>0.1</v>
      </c>
      <c r="U24" s="30">
        <f t="shared" si="6"/>
        <v>918.77</v>
      </c>
      <c r="V24" s="3">
        <f t="shared" si="3"/>
        <v>1914.28</v>
      </c>
      <c r="W24" s="69">
        <f t="shared" si="4"/>
        <v>6075</v>
      </c>
      <c r="X24" s="47">
        <v>446.3</v>
      </c>
      <c r="Y24" s="3">
        <f t="shared" si="7"/>
        <v>1637.8</v>
      </c>
      <c r="Z24" s="32">
        <f t="shared" si="8"/>
        <v>159.79</v>
      </c>
      <c r="AA24" s="48">
        <f t="shared" si="5"/>
        <v>2243.89</v>
      </c>
    </row>
    <row r="25" spans="1:28" ht="18.75" x14ac:dyDescent="0.3">
      <c r="A25" s="1"/>
      <c r="B25" s="22" t="s">
        <v>36</v>
      </c>
      <c r="C25" s="37"/>
      <c r="D25" s="38"/>
      <c r="E25" s="67">
        <f>SUM(E12:E24)</f>
        <v>82015.811333333317</v>
      </c>
      <c r="F25" s="67"/>
      <c r="G25" s="67">
        <f>SUM(G12:G24)</f>
        <v>8621.24</v>
      </c>
      <c r="H25" s="67" t="e">
        <f>+#REF!+H18+H16+H12+H14+H15+H19</f>
        <v>#REF!</v>
      </c>
      <c r="I25" s="67"/>
      <c r="J25" s="67"/>
      <c r="K25" s="67"/>
      <c r="L25" s="67"/>
      <c r="M25" s="67"/>
      <c r="N25" s="67">
        <f>SUM(N12:N23)</f>
        <v>0</v>
      </c>
      <c r="O25" s="67">
        <f>SUM(O12:O23)</f>
        <v>0</v>
      </c>
      <c r="P25" s="67">
        <f>SUM(P12:P24)</f>
        <v>82015.811333333317</v>
      </c>
      <c r="Q25" s="67">
        <f t="shared" ref="Q25:AA25" si="9">SUM(Q12:Q24)</f>
        <v>0</v>
      </c>
      <c r="R25" s="67">
        <f t="shared" si="9"/>
        <v>0</v>
      </c>
      <c r="S25" s="67">
        <f t="shared" si="9"/>
        <v>10062.000000000002</v>
      </c>
      <c r="T25" s="67">
        <f t="shared" si="9"/>
        <v>0.61</v>
      </c>
      <c r="U25" s="67">
        <f t="shared" si="9"/>
        <v>9468.9600000000009</v>
      </c>
      <c r="V25" s="67">
        <f t="shared" si="9"/>
        <v>28152.81</v>
      </c>
      <c r="W25" s="67">
        <f t="shared" si="9"/>
        <v>53863.001333333334</v>
      </c>
      <c r="X25" s="67">
        <f t="shared" si="9"/>
        <v>4752.88</v>
      </c>
      <c r="Y25" s="67">
        <f t="shared" si="9"/>
        <v>16879.47</v>
      </c>
      <c r="Z25" s="67">
        <f t="shared" si="9"/>
        <v>1646.77</v>
      </c>
      <c r="AA25" s="67">
        <f t="shared" si="9"/>
        <v>23279.120000000003</v>
      </c>
      <c r="AB25" s="75"/>
    </row>
    <row r="26" spans="1:28" ht="18.75" x14ac:dyDescent="0.3">
      <c r="A26" s="1"/>
      <c r="B26" s="22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70"/>
      <c r="X26" s="1"/>
      <c r="Y26" s="1"/>
      <c r="Z26" s="1"/>
      <c r="AA26" s="1"/>
    </row>
    <row r="27" spans="1:28" ht="18.75" x14ac:dyDescent="0.3">
      <c r="A27" s="1"/>
      <c r="B27" s="22" t="s">
        <v>74</v>
      </c>
      <c r="C27" s="37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70"/>
      <c r="X27" s="1"/>
      <c r="Y27" s="1"/>
      <c r="Z27" s="1"/>
      <c r="AA27" s="1"/>
    </row>
    <row r="28" spans="1:28" ht="21" x14ac:dyDescent="0.35">
      <c r="A28" s="1"/>
      <c r="B28" s="1" t="s">
        <v>76</v>
      </c>
      <c r="C28" s="2" t="s">
        <v>77</v>
      </c>
      <c r="D28" t="s">
        <v>78</v>
      </c>
      <c r="E28" s="3">
        <v>7782.06</v>
      </c>
      <c r="F28" s="45">
        <v>15</v>
      </c>
      <c r="G28" s="3"/>
      <c r="H28" s="3"/>
      <c r="I28" s="3"/>
      <c r="J28" s="3"/>
      <c r="K28" s="3"/>
      <c r="L28" s="3"/>
      <c r="M28" s="3"/>
      <c r="N28" s="49"/>
      <c r="O28" s="3"/>
      <c r="P28" s="3">
        <f>E28+-N28</f>
        <v>7782.06</v>
      </c>
      <c r="Q28" s="3">
        <v>0</v>
      </c>
      <c r="R28" s="3"/>
      <c r="S28" s="3">
        <v>951.13</v>
      </c>
      <c r="T28" s="3">
        <v>0.19</v>
      </c>
      <c r="U28" s="30">
        <f>ROUND(E28*0.115,2)</f>
        <v>894.94</v>
      </c>
      <c r="V28" s="3">
        <f>SUM(S28:U28)+G28</f>
        <v>1846.2600000000002</v>
      </c>
      <c r="W28" s="69">
        <f>P28-V28</f>
        <v>5935.8</v>
      </c>
      <c r="X28" s="51">
        <v>440.45</v>
      </c>
      <c r="Y28" s="3">
        <f>ROUND(+E28*17.5%,2)+ROUND(E28*3%,2)</f>
        <v>1595.32</v>
      </c>
      <c r="Z28" s="32">
        <f>ROUND(+E28*2%,2)</f>
        <v>155.63999999999999</v>
      </c>
      <c r="AA28" s="48">
        <f>SUM(X28:Z28)</f>
        <v>2191.41</v>
      </c>
    </row>
    <row r="29" spans="1:28" ht="21" x14ac:dyDescent="0.35">
      <c r="A29" s="1"/>
      <c r="B29" s="1" t="s">
        <v>79</v>
      </c>
      <c r="C29" s="2" t="s">
        <v>80</v>
      </c>
      <c r="D29" t="s">
        <v>81</v>
      </c>
      <c r="E29" s="3">
        <v>7782.06</v>
      </c>
      <c r="F29" s="45">
        <v>15</v>
      </c>
      <c r="G29" s="3"/>
      <c r="H29" s="3"/>
      <c r="I29" s="3"/>
      <c r="J29" s="3"/>
      <c r="K29" s="3"/>
      <c r="L29" s="3"/>
      <c r="M29" s="3"/>
      <c r="N29" s="46"/>
      <c r="O29" s="3"/>
      <c r="P29" s="3">
        <f t="shared" ref="P29:P31" si="10">E29+-N29</f>
        <v>7782.06</v>
      </c>
      <c r="Q29" s="3">
        <v>0</v>
      </c>
      <c r="R29" s="3"/>
      <c r="S29" s="3">
        <v>951.13</v>
      </c>
      <c r="T29" s="3">
        <v>-0.01</v>
      </c>
      <c r="U29" s="30">
        <f>ROUND(E29*0.115,2)</f>
        <v>894.94</v>
      </c>
      <c r="V29" s="3">
        <f>SUM(S29:U29)+G29</f>
        <v>1846.06</v>
      </c>
      <c r="W29" s="69">
        <f>P29-V29</f>
        <v>5936</v>
      </c>
      <c r="X29" s="51">
        <v>440.45</v>
      </c>
      <c r="Y29" s="3">
        <f>ROUND(+E29*17.5%,2)+ROUND(E29*3%,2)</f>
        <v>1595.32</v>
      </c>
      <c r="Z29" s="32">
        <f>ROUND(+E29*2%,2)</f>
        <v>155.63999999999999</v>
      </c>
      <c r="AA29" s="48">
        <f>SUM(X29:Z29)</f>
        <v>2191.41</v>
      </c>
    </row>
    <row r="30" spans="1:28" ht="21" x14ac:dyDescent="0.35">
      <c r="A30" s="1"/>
      <c r="B30" s="1" t="s">
        <v>82</v>
      </c>
      <c r="C30" s="2" t="s">
        <v>83</v>
      </c>
      <c r="D30" s="40" t="s">
        <v>84</v>
      </c>
      <c r="E30" s="3">
        <v>7782.06</v>
      </c>
      <c r="F30" s="45">
        <v>15</v>
      </c>
      <c r="G30" s="44">
        <v>3336</v>
      </c>
      <c r="H30" s="3"/>
      <c r="I30" s="3"/>
      <c r="J30" s="3"/>
      <c r="K30" s="3"/>
      <c r="L30" s="3"/>
      <c r="M30" s="3"/>
      <c r="N30" s="49"/>
      <c r="O30" s="3"/>
      <c r="P30" s="3">
        <f t="shared" si="10"/>
        <v>7782.06</v>
      </c>
      <c r="Q30" s="3">
        <v>0</v>
      </c>
      <c r="R30" s="3"/>
      <c r="S30" s="3">
        <v>951.13</v>
      </c>
      <c r="T30" s="3">
        <v>0.19</v>
      </c>
      <c r="U30" s="30">
        <f>ROUND(E30*0.115,2)</f>
        <v>894.94</v>
      </c>
      <c r="V30" s="3">
        <f>SUM(S30:U30)+G30</f>
        <v>5182.26</v>
      </c>
      <c r="W30" s="69">
        <f>P30-V30</f>
        <v>2599.8000000000002</v>
      </c>
      <c r="X30" s="51">
        <v>440.45</v>
      </c>
      <c r="Y30" s="3">
        <f>ROUND(+E30*17.5%,2)+ROUND(E30*3%,2)</f>
        <v>1595.32</v>
      </c>
      <c r="Z30" s="32">
        <f>ROUND(+E30*2%,2)</f>
        <v>155.63999999999999</v>
      </c>
      <c r="AA30" s="48">
        <f>SUM(X30:Z30)</f>
        <v>2191.41</v>
      </c>
    </row>
    <row r="31" spans="1:28" ht="21" x14ac:dyDescent="0.35">
      <c r="A31" s="1"/>
      <c r="B31" s="40" t="s">
        <v>85</v>
      </c>
      <c r="C31" s="2" t="s">
        <v>86</v>
      </c>
      <c r="D31" t="s">
        <v>81</v>
      </c>
      <c r="E31" s="3">
        <v>7782.06</v>
      </c>
      <c r="F31" s="45">
        <v>15</v>
      </c>
      <c r="G31" s="44">
        <v>1191</v>
      </c>
      <c r="H31" s="49"/>
      <c r="I31" s="49"/>
      <c r="J31" s="49"/>
      <c r="K31" s="49"/>
      <c r="L31" s="49"/>
      <c r="M31" s="49"/>
      <c r="N31" s="49"/>
      <c r="O31" s="3"/>
      <c r="P31" s="3">
        <f t="shared" si="10"/>
        <v>7782.06</v>
      </c>
      <c r="Q31" s="3"/>
      <c r="R31" s="3"/>
      <c r="S31" s="3">
        <v>951.13</v>
      </c>
      <c r="T31" s="3">
        <v>-0.01</v>
      </c>
      <c r="U31" s="30">
        <f>ROUND(E31*0.115,2)</f>
        <v>894.94</v>
      </c>
      <c r="V31" s="3">
        <f>SUM(S31:U31)+G31</f>
        <v>3037.06</v>
      </c>
      <c r="W31" s="69">
        <f>P31-V31</f>
        <v>4745</v>
      </c>
      <c r="X31" s="51">
        <v>440.45</v>
      </c>
      <c r="Y31" s="3">
        <f>ROUND(+E31*17.5%,2)+ROUND(E31*3%,2)</f>
        <v>1595.32</v>
      </c>
      <c r="Z31" s="32">
        <f>ROUND(+E31*2%,2)</f>
        <v>155.63999999999999</v>
      </c>
      <c r="AA31" s="48">
        <f>SUM(X31:Z31)</f>
        <v>2191.41</v>
      </c>
    </row>
    <row r="32" spans="1:28" ht="18.75" x14ac:dyDescent="0.3">
      <c r="A32" s="1"/>
      <c r="B32" s="22" t="s">
        <v>36</v>
      </c>
      <c r="C32" s="37"/>
      <c r="D32" s="38"/>
      <c r="E32" s="67">
        <f>SUM(E28:E31)</f>
        <v>31128.240000000002</v>
      </c>
      <c r="F32" s="67"/>
      <c r="G32" s="67">
        <f>+G31+G30+G28+G29</f>
        <v>4527</v>
      </c>
      <c r="H32" s="67"/>
      <c r="I32" s="67"/>
      <c r="J32" s="67"/>
      <c r="K32" s="67"/>
      <c r="L32" s="67"/>
      <c r="M32" s="67"/>
      <c r="N32" s="67">
        <f>SUM(N28:N31)</f>
        <v>0</v>
      </c>
      <c r="O32" s="67">
        <f>SUM(O28:O31)</f>
        <v>0</v>
      </c>
      <c r="P32" s="67">
        <f>SUM(P28:P31)</f>
        <v>31128.240000000002</v>
      </c>
      <c r="Q32" s="67">
        <f>SUM(Q28:Q30)</f>
        <v>0</v>
      </c>
      <c r="R32" s="67">
        <f>SUM(R28:R30)</f>
        <v>0</v>
      </c>
      <c r="S32" s="67">
        <f>SUM(S28:S31)</f>
        <v>3804.52</v>
      </c>
      <c r="T32" s="67">
        <f>SUM(T28:T31)</f>
        <v>0.36</v>
      </c>
      <c r="U32" s="67">
        <f>SUM(U28:U31)</f>
        <v>3579.76</v>
      </c>
      <c r="V32" s="67">
        <f t="shared" ref="V32:AA32" si="11">SUM(V28:V31)</f>
        <v>11911.64</v>
      </c>
      <c r="W32" s="67">
        <f t="shared" si="11"/>
        <v>19216.599999999999</v>
      </c>
      <c r="X32" s="67">
        <f t="shared" si="11"/>
        <v>1761.8</v>
      </c>
      <c r="Y32" s="67">
        <f t="shared" si="11"/>
        <v>6381.28</v>
      </c>
      <c r="Z32" s="67">
        <f t="shared" si="11"/>
        <v>622.55999999999995</v>
      </c>
      <c r="AA32" s="67">
        <f t="shared" si="11"/>
        <v>8765.64</v>
      </c>
    </row>
    <row r="33" spans="1:27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70"/>
      <c r="X33" s="1"/>
      <c r="Y33" s="1"/>
      <c r="Z33" s="1"/>
      <c r="AA33" s="1"/>
    </row>
    <row r="34" spans="1:27" ht="18.75" x14ac:dyDescent="0.3">
      <c r="A34" s="1"/>
      <c r="B34" s="22" t="s">
        <v>87</v>
      </c>
      <c r="C34" s="37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70"/>
      <c r="X34" s="1"/>
      <c r="Y34" s="1"/>
      <c r="Z34" s="1"/>
      <c r="AA34" s="1"/>
    </row>
    <row r="35" spans="1:27" ht="21" x14ac:dyDescent="0.35">
      <c r="A35" s="1"/>
      <c r="B35" s="1" t="s">
        <v>89</v>
      </c>
      <c r="C35" s="2"/>
      <c r="D35" t="s">
        <v>90</v>
      </c>
      <c r="E35" s="3"/>
      <c r="F35" s="45"/>
      <c r="G35" s="3"/>
      <c r="H35" s="3"/>
      <c r="I35" s="3"/>
      <c r="J35" s="3"/>
      <c r="K35" s="3"/>
      <c r="L35" s="3"/>
      <c r="M35" s="3"/>
      <c r="N35" s="49"/>
      <c r="O35" s="3"/>
      <c r="P35" s="3"/>
      <c r="Q35" s="3"/>
      <c r="R35" s="3"/>
      <c r="S35" s="3"/>
      <c r="T35" s="3"/>
      <c r="U35" s="52"/>
      <c r="V35" s="3"/>
      <c r="W35" s="71"/>
      <c r="X35" s="51"/>
      <c r="Y35" s="51"/>
      <c r="Z35" s="32"/>
      <c r="AA35" s="48"/>
    </row>
    <row r="36" spans="1:27" ht="21" x14ac:dyDescent="0.35">
      <c r="A36" s="1"/>
      <c r="B36" t="s">
        <v>89</v>
      </c>
      <c r="C36" s="2" t="s">
        <v>91</v>
      </c>
      <c r="D36" t="s">
        <v>92</v>
      </c>
      <c r="E36" s="3">
        <v>7782.06</v>
      </c>
      <c r="F36" s="45">
        <v>15</v>
      </c>
      <c r="G36" s="3"/>
      <c r="H36" s="3"/>
      <c r="I36" s="3"/>
      <c r="J36" s="3"/>
      <c r="K36" s="3"/>
      <c r="L36" s="3"/>
      <c r="M36" s="3"/>
      <c r="N36" s="49"/>
      <c r="O36" s="3"/>
      <c r="P36" s="3">
        <f>E36+-N36</f>
        <v>7782.06</v>
      </c>
      <c r="Q36" s="3"/>
      <c r="R36" s="3"/>
      <c r="S36" s="3">
        <v>951.13</v>
      </c>
      <c r="T36" s="3">
        <v>-0.01</v>
      </c>
      <c r="U36" s="52">
        <f t="shared" ref="U36:U52" si="12">ROUND(E36*0.115,2)</f>
        <v>894.94</v>
      </c>
      <c r="V36" s="3">
        <f>SUM(S36:U36)+G36</f>
        <v>1846.06</v>
      </c>
      <c r="W36" s="69">
        <f t="shared" ref="W36:W52" si="13">P36-V36</f>
        <v>5936</v>
      </c>
      <c r="X36" s="51">
        <v>440.45</v>
      </c>
      <c r="Y36" s="3">
        <f t="shared" ref="Y36:Y52" si="14">ROUND(+E36*17.5%,2)+ROUND(E36*3%,2)</f>
        <v>1595.32</v>
      </c>
      <c r="Z36" s="32">
        <f t="shared" ref="Z36:Z52" si="15">ROUND(+E36*2%,2)</f>
        <v>155.63999999999999</v>
      </c>
      <c r="AA36" s="48">
        <f>SUM(X36:Z36)</f>
        <v>2191.41</v>
      </c>
    </row>
    <row r="37" spans="1:27" ht="21" x14ac:dyDescent="0.35">
      <c r="A37" s="1"/>
      <c r="B37" s="40" t="s">
        <v>93</v>
      </c>
      <c r="C37" s="2" t="s">
        <v>94</v>
      </c>
      <c r="D37" t="s">
        <v>92</v>
      </c>
      <c r="E37" s="3">
        <v>7782.06</v>
      </c>
      <c r="F37" s="45">
        <v>15</v>
      </c>
      <c r="G37" s="28"/>
      <c r="H37" s="3"/>
      <c r="I37" s="3"/>
      <c r="J37" s="3"/>
      <c r="K37" s="3"/>
      <c r="L37" s="3"/>
      <c r="M37" s="3"/>
      <c r="N37" s="49"/>
      <c r="O37" s="3"/>
      <c r="P37" s="3">
        <f t="shared" ref="P37:P52" si="16">E37+-N37</f>
        <v>7782.06</v>
      </c>
      <c r="Q37" s="3"/>
      <c r="R37" s="3"/>
      <c r="S37" s="3">
        <v>951.13</v>
      </c>
      <c r="T37" s="3">
        <v>0.19</v>
      </c>
      <c r="U37" s="52">
        <f t="shared" si="12"/>
        <v>894.94</v>
      </c>
      <c r="V37" s="3">
        <f>SUM(S37:U37)+G37</f>
        <v>1846.2600000000002</v>
      </c>
      <c r="W37" s="69">
        <f t="shared" si="13"/>
        <v>5935.8</v>
      </c>
      <c r="X37" s="51">
        <v>440.45</v>
      </c>
      <c r="Y37" s="3">
        <f t="shared" si="14"/>
        <v>1595.32</v>
      </c>
      <c r="Z37" s="32">
        <f t="shared" si="15"/>
        <v>155.63999999999999</v>
      </c>
      <c r="AA37" s="48">
        <f t="shared" ref="AA37:AA52" si="17">SUM(X37:Z37)</f>
        <v>2191.41</v>
      </c>
    </row>
    <row r="38" spans="1:27" ht="21" x14ac:dyDescent="0.35">
      <c r="A38" s="1"/>
      <c r="B38" s="40" t="s">
        <v>95</v>
      </c>
      <c r="C38" s="2" t="s">
        <v>96</v>
      </c>
      <c r="D38" s="1" t="s">
        <v>97</v>
      </c>
      <c r="E38" s="28">
        <v>7989.28</v>
      </c>
      <c r="F38" s="45">
        <v>15</v>
      </c>
      <c r="G38" s="28"/>
      <c r="H38" s="3"/>
      <c r="I38" s="3"/>
      <c r="J38" s="3"/>
      <c r="K38" s="3"/>
      <c r="L38" s="3"/>
      <c r="M38" s="3"/>
      <c r="N38" s="49"/>
      <c r="O38" s="3"/>
      <c r="P38" s="3">
        <f t="shared" si="16"/>
        <v>7989.28</v>
      </c>
      <c r="Q38" s="3">
        <v>0</v>
      </c>
      <c r="R38" s="3"/>
      <c r="S38" s="3">
        <v>995.41</v>
      </c>
      <c r="T38" s="3">
        <v>-0.1</v>
      </c>
      <c r="U38" s="52">
        <f t="shared" si="12"/>
        <v>918.77</v>
      </c>
      <c r="V38" s="3">
        <f>SUM(S38:U38)+G38</f>
        <v>1914.08</v>
      </c>
      <c r="W38" s="69">
        <f t="shared" si="13"/>
        <v>6075.2</v>
      </c>
      <c r="X38" s="51">
        <v>446.3</v>
      </c>
      <c r="Y38" s="3">
        <f t="shared" si="14"/>
        <v>1637.8</v>
      </c>
      <c r="Z38" s="32">
        <f t="shared" si="15"/>
        <v>159.79</v>
      </c>
      <c r="AA38" s="48">
        <f t="shared" si="17"/>
        <v>2243.89</v>
      </c>
    </row>
    <row r="39" spans="1:27" ht="21" x14ac:dyDescent="0.35">
      <c r="A39" s="1"/>
      <c r="B39" s="1" t="s">
        <v>98</v>
      </c>
      <c r="C39" s="2" t="s">
        <v>99</v>
      </c>
      <c r="D39" s="1" t="s">
        <v>100</v>
      </c>
      <c r="E39" s="3">
        <v>7782.06</v>
      </c>
      <c r="F39" s="45">
        <v>15</v>
      </c>
      <c r="G39" s="53"/>
      <c r="H39" s="3"/>
      <c r="I39" s="44">
        <v>2994.04</v>
      </c>
      <c r="J39" s="3"/>
      <c r="K39" s="3"/>
      <c r="L39" s="3"/>
      <c r="M39" s="3"/>
      <c r="N39" s="49"/>
      <c r="O39" s="3"/>
      <c r="P39" s="3">
        <f t="shared" si="16"/>
        <v>7782.06</v>
      </c>
      <c r="Q39" s="3">
        <v>0</v>
      </c>
      <c r="R39" s="3"/>
      <c r="S39" s="3">
        <v>951.13</v>
      </c>
      <c r="T39" s="3">
        <v>-0.05</v>
      </c>
      <c r="U39" s="52">
        <f t="shared" si="12"/>
        <v>894.94</v>
      </c>
      <c r="V39" s="3">
        <f>SUM(S39:U39)+G39+I39</f>
        <v>4840.0599999999995</v>
      </c>
      <c r="W39" s="69">
        <f t="shared" si="13"/>
        <v>2942.0000000000009</v>
      </c>
      <c r="X39" s="51">
        <v>440.45</v>
      </c>
      <c r="Y39" s="3">
        <f t="shared" si="14"/>
        <v>1595.32</v>
      </c>
      <c r="Z39" s="32">
        <f t="shared" si="15"/>
        <v>155.63999999999999</v>
      </c>
      <c r="AA39" s="48">
        <f t="shared" si="17"/>
        <v>2191.41</v>
      </c>
    </row>
    <row r="40" spans="1:27" ht="21" x14ac:dyDescent="0.35">
      <c r="A40" s="1"/>
      <c r="B40" s="1" t="s">
        <v>101</v>
      </c>
      <c r="C40" s="2" t="s">
        <v>102</v>
      </c>
      <c r="D40" s="1" t="s">
        <v>103</v>
      </c>
      <c r="E40" s="3">
        <v>7782.06</v>
      </c>
      <c r="F40" s="45">
        <v>15</v>
      </c>
      <c r="G40" s="44">
        <v>2143</v>
      </c>
      <c r="H40" s="3"/>
      <c r="I40" s="3"/>
      <c r="J40" s="3"/>
      <c r="K40" s="3"/>
      <c r="L40" s="3"/>
      <c r="M40" s="3"/>
      <c r="N40" s="46"/>
      <c r="O40" s="3"/>
      <c r="P40" s="3">
        <f t="shared" si="16"/>
        <v>7782.06</v>
      </c>
      <c r="Q40" s="3">
        <v>0</v>
      </c>
      <c r="R40" s="3"/>
      <c r="S40" s="3">
        <v>951.13</v>
      </c>
      <c r="T40" s="3">
        <v>-0.01</v>
      </c>
      <c r="U40" s="52">
        <f t="shared" si="12"/>
        <v>894.94</v>
      </c>
      <c r="V40" s="3">
        <f>SUM(S40:U40)+G40</f>
        <v>3989.06</v>
      </c>
      <c r="W40" s="69">
        <f t="shared" si="13"/>
        <v>3793.0000000000005</v>
      </c>
      <c r="X40" s="51">
        <v>440.45</v>
      </c>
      <c r="Y40" s="3">
        <f t="shared" si="14"/>
        <v>1595.32</v>
      </c>
      <c r="Z40" s="32">
        <f t="shared" si="15"/>
        <v>155.63999999999999</v>
      </c>
      <c r="AA40" s="48">
        <f t="shared" si="17"/>
        <v>2191.41</v>
      </c>
    </row>
    <row r="41" spans="1:27" ht="21" x14ac:dyDescent="0.35">
      <c r="A41" s="1"/>
      <c r="B41" s="1" t="s">
        <v>104</v>
      </c>
      <c r="C41" s="2" t="s">
        <v>45</v>
      </c>
      <c r="D41" s="1" t="s">
        <v>103</v>
      </c>
      <c r="E41" s="3"/>
      <c r="F41" s="45"/>
      <c r="G41" s="54"/>
      <c r="H41" s="3"/>
      <c r="I41" s="3"/>
      <c r="J41" s="3"/>
      <c r="K41" s="3"/>
      <c r="L41" s="3"/>
      <c r="M41" s="3"/>
      <c r="N41" s="49"/>
      <c r="O41" s="3"/>
      <c r="P41" s="3">
        <f t="shared" si="16"/>
        <v>0</v>
      </c>
      <c r="Q41" s="3">
        <v>0</v>
      </c>
      <c r="R41" s="3"/>
      <c r="S41" s="3"/>
      <c r="T41" s="3"/>
      <c r="U41" s="52">
        <f t="shared" si="12"/>
        <v>0</v>
      </c>
      <c r="V41" s="3">
        <f>SUM(S41:U41)+G41</f>
        <v>0</v>
      </c>
      <c r="W41" s="69">
        <f t="shared" si="13"/>
        <v>0</v>
      </c>
      <c r="X41" s="51"/>
      <c r="Y41" s="3">
        <f t="shared" si="14"/>
        <v>0</v>
      </c>
      <c r="Z41" s="32">
        <f t="shared" si="15"/>
        <v>0</v>
      </c>
      <c r="AA41" s="48">
        <f t="shared" si="17"/>
        <v>0</v>
      </c>
    </row>
    <row r="42" spans="1:27" ht="21" x14ac:dyDescent="0.35">
      <c r="A42" s="1"/>
      <c r="B42" s="1" t="s">
        <v>105</v>
      </c>
      <c r="C42" s="2" t="s">
        <v>45</v>
      </c>
      <c r="D42" s="1" t="s">
        <v>103</v>
      </c>
      <c r="E42" s="3"/>
      <c r="F42" s="45">
        <v>15</v>
      </c>
      <c r="G42" s="3"/>
      <c r="H42" s="3"/>
      <c r="I42" s="3"/>
      <c r="J42" s="3"/>
      <c r="K42" s="3"/>
      <c r="L42" s="3"/>
      <c r="M42" s="3"/>
      <c r="N42" s="46"/>
      <c r="O42" s="3"/>
      <c r="P42" s="3">
        <f t="shared" si="16"/>
        <v>0</v>
      </c>
      <c r="Q42" s="3">
        <v>0</v>
      </c>
      <c r="R42" s="3"/>
      <c r="S42" s="3"/>
      <c r="T42" s="3"/>
      <c r="U42" s="52">
        <f t="shared" si="12"/>
        <v>0</v>
      </c>
      <c r="V42" s="3">
        <f>SUM(S42:U42)+G42</f>
        <v>0</v>
      </c>
      <c r="W42" s="69">
        <f t="shared" si="13"/>
        <v>0</v>
      </c>
      <c r="X42" s="51">
        <v>0</v>
      </c>
      <c r="Y42" s="3">
        <f t="shared" si="14"/>
        <v>0</v>
      </c>
      <c r="Z42" s="32">
        <f t="shared" si="15"/>
        <v>0</v>
      </c>
      <c r="AA42" s="48">
        <f t="shared" si="17"/>
        <v>0</v>
      </c>
    </row>
    <row r="43" spans="1:27" ht="21" x14ac:dyDescent="0.35">
      <c r="A43" s="1"/>
      <c r="B43" t="s">
        <v>106</v>
      </c>
      <c r="C43" s="2" t="s">
        <v>107</v>
      </c>
      <c r="D43" t="s">
        <v>108</v>
      </c>
      <c r="E43" s="3">
        <v>7782.06</v>
      </c>
      <c r="F43" s="45">
        <v>15</v>
      </c>
      <c r="G43" s="3"/>
      <c r="H43" s="3"/>
      <c r="I43" s="3"/>
      <c r="J43" s="44">
        <v>2257.0300000000002</v>
      </c>
      <c r="K43" s="44">
        <v>86.18</v>
      </c>
      <c r="L43" s="44">
        <v>1375.93</v>
      </c>
      <c r="M43" s="44">
        <v>37.35</v>
      </c>
      <c r="N43" s="46"/>
      <c r="O43" s="3"/>
      <c r="P43" s="3">
        <f t="shared" si="16"/>
        <v>7782.06</v>
      </c>
      <c r="Q43" s="3">
        <v>0</v>
      </c>
      <c r="R43" s="3"/>
      <c r="S43" s="3">
        <v>951.13</v>
      </c>
      <c r="T43" s="3">
        <v>0.1</v>
      </c>
      <c r="U43" s="52">
        <f t="shared" si="12"/>
        <v>894.94</v>
      </c>
      <c r="V43" s="3">
        <f>SUM(S43:U43)+G43+J43+K43+L43+M43</f>
        <v>5602.6600000000017</v>
      </c>
      <c r="W43" s="69">
        <f t="shared" si="13"/>
        <v>2179.3999999999987</v>
      </c>
      <c r="X43" s="51">
        <v>440.45</v>
      </c>
      <c r="Y43" s="3">
        <f t="shared" si="14"/>
        <v>1595.32</v>
      </c>
      <c r="Z43" s="32">
        <f t="shared" si="15"/>
        <v>155.63999999999999</v>
      </c>
      <c r="AA43" s="48">
        <f t="shared" si="17"/>
        <v>2191.41</v>
      </c>
    </row>
    <row r="44" spans="1:27" ht="21" x14ac:dyDescent="0.35">
      <c r="A44" s="1"/>
      <c r="B44" s="1" t="s">
        <v>109</v>
      </c>
      <c r="C44" s="2" t="s">
        <v>110</v>
      </c>
      <c r="D44" s="1" t="s">
        <v>108</v>
      </c>
      <c r="E44" s="3">
        <v>7782.06</v>
      </c>
      <c r="F44" s="45">
        <v>15</v>
      </c>
      <c r="G44" s="44">
        <v>1183.75</v>
      </c>
      <c r="H44" s="3"/>
      <c r="I44" s="3"/>
      <c r="J44" s="44">
        <v>2344.37</v>
      </c>
      <c r="K44" s="44">
        <v>112.95</v>
      </c>
      <c r="L44" s="28"/>
      <c r="M44" s="28"/>
      <c r="N44" s="46"/>
      <c r="O44" s="3"/>
      <c r="P44" s="3">
        <f t="shared" si="16"/>
        <v>7782.06</v>
      </c>
      <c r="Q44" s="3">
        <v>0</v>
      </c>
      <c r="R44" s="3"/>
      <c r="S44" s="3">
        <v>951.13</v>
      </c>
      <c r="T44" s="3">
        <v>0.12</v>
      </c>
      <c r="U44" s="52">
        <f t="shared" si="12"/>
        <v>894.94</v>
      </c>
      <c r="V44" s="3">
        <f>SUM(S44:U44)+G44+J44+K44</f>
        <v>5487.2599999999993</v>
      </c>
      <c r="W44" s="69">
        <f t="shared" si="13"/>
        <v>2294.8000000000011</v>
      </c>
      <c r="X44" s="51">
        <v>440.45</v>
      </c>
      <c r="Y44" s="3">
        <f t="shared" si="14"/>
        <v>1595.32</v>
      </c>
      <c r="Z44" s="32">
        <f t="shared" si="15"/>
        <v>155.63999999999999</v>
      </c>
      <c r="AA44" s="48">
        <f t="shared" si="17"/>
        <v>2191.41</v>
      </c>
    </row>
    <row r="45" spans="1:27" ht="21" x14ac:dyDescent="0.35">
      <c r="A45" s="1"/>
      <c r="B45" s="1" t="s">
        <v>111</v>
      </c>
      <c r="C45" s="2" t="s">
        <v>45</v>
      </c>
      <c r="D45" s="1" t="s">
        <v>112</v>
      </c>
      <c r="E45" s="3"/>
      <c r="F45" s="45">
        <v>15</v>
      </c>
      <c r="G45" s="3"/>
      <c r="H45" s="3"/>
      <c r="I45" s="3"/>
      <c r="J45" s="3"/>
      <c r="K45" s="3"/>
      <c r="L45" s="3"/>
      <c r="M45" s="3"/>
      <c r="N45" s="49"/>
      <c r="O45" s="3"/>
      <c r="P45" s="3">
        <f t="shared" si="16"/>
        <v>0</v>
      </c>
      <c r="Q45" s="3">
        <v>0</v>
      </c>
      <c r="R45" s="3"/>
      <c r="S45" s="3"/>
      <c r="T45" s="3"/>
      <c r="U45" s="52">
        <f t="shared" si="12"/>
        <v>0</v>
      </c>
      <c r="V45" s="3">
        <f>SUM(S45:U45)+G45</f>
        <v>0</v>
      </c>
      <c r="W45" s="69">
        <f t="shared" si="13"/>
        <v>0</v>
      </c>
      <c r="X45" s="51">
        <v>0</v>
      </c>
      <c r="Y45" s="3">
        <f t="shared" si="14"/>
        <v>0</v>
      </c>
      <c r="Z45" s="32">
        <f t="shared" si="15"/>
        <v>0</v>
      </c>
      <c r="AA45" s="48">
        <f t="shared" si="17"/>
        <v>0</v>
      </c>
    </row>
    <row r="46" spans="1:27" ht="21" x14ac:dyDescent="0.35">
      <c r="A46" s="1"/>
      <c r="B46" s="1" t="s">
        <v>113</v>
      </c>
      <c r="C46" s="2" t="s">
        <v>114</v>
      </c>
      <c r="D46" s="1" t="s">
        <v>112</v>
      </c>
      <c r="E46" s="3">
        <v>7782.06</v>
      </c>
      <c r="F46" s="45">
        <v>15</v>
      </c>
      <c r="G46" s="28"/>
      <c r="H46" s="3"/>
      <c r="I46" s="3"/>
      <c r="J46" s="3"/>
      <c r="K46" s="3"/>
      <c r="L46" s="3"/>
      <c r="M46" s="3"/>
      <c r="N46" s="49"/>
      <c r="O46" s="3"/>
      <c r="P46" s="3">
        <f t="shared" si="16"/>
        <v>7782.06</v>
      </c>
      <c r="Q46" s="3">
        <v>0</v>
      </c>
      <c r="R46" s="3"/>
      <c r="S46" s="3">
        <v>951.13</v>
      </c>
      <c r="T46" s="3">
        <v>-0.01</v>
      </c>
      <c r="U46" s="52">
        <f t="shared" si="12"/>
        <v>894.94</v>
      </c>
      <c r="V46" s="3">
        <f>SUM(S46:U46)+G46</f>
        <v>1846.06</v>
      </c>
      <c r="W46" s="69">
        <f t="shared" si="13"/>
        <v>5936</v>
      </c>
      <c r="X46" s="51">
        <v>440.45</v>
      </c>
      <c r="Y46" s="3">
        <f t="shared" si="14"/>
        <v>1595.32</v>
      </c>
      <c r="Z46" s="32">
        <f t="shared" si="15"/>
        <v>155.63999999999999</v>
      </c>
      <c r="AA46" s="48">
        <f t="shared" si="17"/>
        <v>2191.41</v>
      </c>
    </row>
    <row r="47" spans="1:27" ht="21" x14ac:dyDescent="0.35">
      <c r="A47" s="1"/>
      <c r="B47" t="s">
        <v>115</v>
      </c>
      <c r="C47" s="2" t="s">
        <v>116</v>
      </c>
      <c r="D47" t="s">
        <v>117</v>
      </c>
      <c r="E47" s="3">
        <v>7782.06</v>
      </c>
      <c r="F47" s="45">
        <v>15</v>
      </c>
      <c r="G47" s="44">
        <v>1587</v>
      </c>
      <c r="H47" s="3"/>
      <c r="I47" s="3"/>
      <c r="J47" s="3"/>
      <c r="K47" s="3"/>
      <c r="L47" s="3"/>
      <c r="M47" s="3"/>
      <c r="N47" s="49"/>
      <c r="O47" s="3"/>
      <c r="P47" s="3">
        <f t="shared" si="16"/>
        <v>7782.06</v>
      </c>
      <c r="Q47" s="3">
        <v>0</v>
      </c>
      <c r="R47" s="3"/>
      <c r="S47" s="3">
        <v>951.13</v>
      </c>
      <c r="T47" s="3">
        <v>-0.01</v>
      </c>
      <c r="U47" s="52">
        <f t="shared" si="12"/>
        <v>894.94</v>
      </c>
      <c r="V47" s="3">
        <f>SUM(S47:U47)+G47</f>
        <v>3433.06</v>
      </c>
      <c r="W47" s="69">
        <f t="shared" si="13"/>
        <v>4349</v>
      </c>
      <c r="X47" s="51">
        <v>440.45</v>
      </c>
      <c r="Y47" s="3">
        <f t="shared" si="14"/>
        <v>1595.32</v>
      </c>
      <c r="Z47" s="32">
        <f t="shared" si="15"/>
        <v>155.63999999999999</v>
      </c>
      <c r="AA47" s="48">
        <f t="shared" si="17"/>
        <v>2191.41</v>
      </c>
    </row>
    <row r="48" spans="1:27" ht="21" x14ac:dyDescent="0.35">
      <c r="A48" s="1"/>
      <c r="B48" t="s">
        <v>118</v>
      </c>
      <c r="C48" s="2" t="s">
        <v>119</v>
      </c>
      <c r="D48" t="s">
        <v>117</v>
      </c>
      <c r="E48" s="3">
        <v>7782.06</v>
      </c>
      <c r="F48" s="45">
        <v>15</v>
      </c>
      <c r="G48" s="44">
        <v>944</v>
      </c>
      <c r="H48" s="3"/>
      <c r="I48" s="3"/>
      <c r="J48" s="3"/>
      <c r="K48" s="3"/>
      <c r="L48" s="3"/>
      <c r="M48" s="3"/>
      <c r="N48" s="49"/>
      <c r="O48" s="3"/>
      <c r="P48" s="3">
        <f t="shared" si="16"/>
        <v>7782.06</v>
      </c>
      <c r="Q48" s="3">
        <v>0</v>
      </c>
      <c r="R48" s="3"/>
      <c r="S48" s="3">
        <v>951.13</v>
      </c>
      <c r="T48" s="3">
        <v>-0.01</v>
      </c>
      <c r="U48" s="52">
        <f t="shared" si="12"/>
        <v>894.94</v>
      </c>
      <c r="V48" s="3">
        <f>SUM(S48:U48)+G48</f>
        <v>2790.06</v>
      </c>
      <c r="W48" s="69">
        <f t="shared" si="13"/>
        <v>4992</v>
      </c>
      <c r="X48" s="51">
        <v>440.45</v>
      </c>
      <c r="Y48" s="3">
        <f t="shared" si="14"/>
        <v>1595.32</v>
      </c>
      <c r="Z48" s="32">
        <f t="shared" si="15"/>
        <v>155.63999999999999</v>
      </c>
      <c r="AA48" s="48">
        <f t="shared" si="17"/>
        <v>2191.41</v>
      </c>
    </row>
    <row r="49" spans="1:27" ht="21" x14ac:dyDescent="0.35">
      <c r="A49" s="1"/>
      <c r="B49" t="s">
        <v>120</v>
      </c>
      <c r="C49" s="2" t="s">
        <v>121</v>
      </c>
      <c r="D49" t="s">
        <v>117</v>
      </c>
      <c r="E49" s="3">
        <v>7782.06</v>
      </c>
      <c r="F49" s="45">
        <v>15</v>
      </c>
      <c r="G49" s="3"/>
      <c r="H49" s="3"/>
      <c r="I49" s="3"/>
      <c r="J49" s="3"/>
      <c r="K49" s="3"/>
      <c r="L49" s="3"/>
      <c r="M49" s="3"/>
      <c r="N49" s="49"/>
      <c r="O49" s="3"/>
      <c r="P49" s="3">
        <f t="shared" si="16"/>
        <v>7782.06</v>
      </c>
      <c r="Q49" s="3">
        <v>0</v>
      </c>
      <c r="R49" s="3"/>
      <c r="S49" s="3">
        <v>951.13</v>
      </c>
      <c r="T49" s="3">
        <v>-0.01</v>
      </c>
      <c r="U49" s="52">
        <f t="shared" si="12"/>
        <v>894.94</v>
      </c>
      <c r="V49" s="3">
        <f>SUM(S49:U49)+G49</f>
        <v>1846.06</v>
      </c>
      <c r="W49" s="69">
        <f t="shared" si="13"/>
        <v>5936</v>
      </c>
      <c r="X49" s="51">
        <v>440.45</v>
      </c>
      <c r="Y49" s="3">
        <f t="shared" si="14"/>
        <v>1595.32</v>
      </c>
      <c r="Z49" s="32">
        <f t="shared" si="15"/>
        <v>155.63999999999999</v>
      </c>
      <c r="AA49" s="48">
        <f t="shared" si="17"/>
        <v>2191.41</v>
      </c>
    </row>
    <row r="50" spans="1:27" ht="21" x14ac:dyDescent="0.35">
      <c r="A50" s="1"/>
      <c r="B50" t="s">
        <v>122</v>
      </c>
      <c r="C50" s="2" t="s">
        <v>123</v>
      </c>
      <c r="D50" t="s">
        <v>117</v>
      </c>
      <c r="E50" s="3">
        <v>7782.06</v>
      </c>
      <c r="F50" s="45">
        <v>15</v>
      </c>
      <c r="G50" s="3"/>
      <c r="H50" s="3"/>
      <c r="I50" s="44">
        <v>2600.7800000000002</v>
      </c>
      <c r="J50" s="3"/>
      <c r="K50" s="3"/>
      <c r="L50" s="3"/>
      <c r="M50" s="3"/>
      <c r="N50" s="49"/>
      <c r="O50" s="3"/>
      <c r="P50" s="3">
        <f t="shared" si="16"/>
        <v>7782.06</v>
      </c>
      <c r="Q50" s="3">
        <v>0</v>
      </c>
      <c r="R50" s="3"/>
      <c r="S50" s="3">
        <v>951.13</v>
      </c>
      <c r="T50" s="3">
        <v>0.01</v>
      </c>
      <c r="U50" s="52">
        <f t="shared" si="12"/>
        <v>894.94</v>
      </c>
      <c r="V50" s="3">
        <f>SUM(S50:U50)+G50+I50</f>
        <v>4446.8600000000006</v>
      </c>
      <c r="W50" s="72">
        <f t="shared" si="13"/>
        <v>3335.2</v>
      </c>
      <c r="X50" s="51">
        <v>440.45</v>
      </c>
      <c r="Y50" s="3">
        <f t="shared" si="14"/>
        <v>1595.32</v>
      </c>
      <c r="Z50" s="32">
        <f t="shared" si="15"/>
        <v>155.63999999999999</v>
      </c>
      <c r="AA50" s="48">
        <f t="shared" si="17"/>
        <v>2191.41</v>
      </c>
    </row>
    <row r="51" spans="1:27" ht="21" x14ac:dyDescent="0.35">
      <c r="A51" s="1"/>
      <c r="B51" t="s">
        <v>124</v>
      </c>
      <c r="C51" s="2" t="s">
        <v>45</v>
      </c>
      <c r="D51" t="s">
        <v>117</v>
      </c>
      <c r="E51" s="3"/>
      <c r="F51" s="45"/>
      <c r="G51" s="3"/>
      <c r="H51" s="3"/>
      <c r="I51" s="3"/>
      <c r="J51" s="3"/>
      <c r="K51" s="3"/>
      <c r="L51" s="3"/>
      <c r="M51" s="3"/>
      <c r="N51" s="46"/>
      <c r="O51" s="3"/>
      <c r="P51" s="3">
        <f t="shared" si="16"/>
        <v>0</v>
      </c>
      <c r="Q51" s="3">
        <v>0</v>
      </c>
      <c r="R51" s="3"/>
      <c r="S51" s="3"/>
      <c r="T51" s="3"/>
      <c r="U51" s="52">
        <f t="shared" si="12"/>
        <v>0</v>
      </c>
      <c r="V51" s="3">
        <f>SUM(S51:U51)+G51</f>
        <v>0</v>
      </c>
      <c r="W51" s="69">
        <f t="shared" si="13"/>
        <v>0</v>
      </c>
      <c r="X51" s="51"/>
      <c r="Y51" s="3">
        <f t="shared" si="14"/>
        <v>0</v>
      </c>
      <c r="Z51" s="32">
        <f t="shared" si="15"/>
        <v>0</v>
      </c>
      <c r="AA51" s="48">
        <f t="shared" si="17"/>
        <v>0</v>
      </c>
    </row>
    <row r="52" spans="1:27" ht="21" x14ac:dyDescent="0.35">
      <c r="A52" s="1"/>
      <c r="B52" t="s">
        <v>125</v>
      </c>
      <c r="C52" s="2" t="s">
        <v>126</v>
      </c>
      <c r="D52" t="s">
        <v>127</v>
      </c>
      <c r="E52" s="3">
        <v>4844.53</v>
      </c>
      <c r="F52" s="45">
        <v>15</v>
      </c>
      <c r="G52" s="3"/>
      <c r="H52" s="3"/>
      <c r="I52" s="3"/>
      <c r="J52" s="3"/>
      <c r="K52" s="3"/>
      <c r="L52" s="3"/>
      <c r="M52" s="3"/>
      <c r="N52" s="49"/>
      <c r="O52" s="3"/>
      <c r="P52" s="3">
        <f t="shared" si="16"/>
        <v>4844.53</v>
      </c>
      <c r="Q52" s="3"/>
      <c r="R52" s="3"/>
      <c r="S52" s="3">
        <v>397.02</v>
      </c>
      <c r="T52" s="3">
        <v>0.19</v>
      </c>
      <c r="U52" s="52">
        <f t="shared" si="12"/>
        <v>557.12</v>
      </c>
      <c r="V52" s="3">
        <f>SUM(S52:U52)+G52</f>
        <v>954.32999999999993</v>
      </c>
      <c r="W52" s="69">
        <f t="shared" si="13"/>
        <v>3890.2</v>
      </c>
      <c r="X52" s="47">
        <v>357.56</v>
      </c>
      <c r="Y52" s="3">
        <f t="shared" si="14"/>
        <v>993.13</v>
      </c>
      <c r="Z52" s="32">
        <f t="shared" si="15"/>
        <v>96.89</v>
      </c>
      <c r="AA52" s="48">
        <f t="shared" si="17"/>
        <v>1447.5800000000002</v>
      </c>
    </row>
    <row r="53" spans="1:27" ht="18.75" x14ac:dyDescent="0.3">
      <c r="A53" s="1"/>
      <c r="B53" s="22" t="s">
        <v>36</v>
      </c>
      <c r="C53" s="37"/>
      <c r="D53" s="38"/>
      <c r="E53" s="67">
        <f>SUM(E35:E52)</f>
        <v>98436.469999999987</v>
      </c>
      <c r="F53" s="67"/>
      <c r="G53" s="67">
        <f>SUM(G35:G52)</f>
        <v>5857.75</v>
      </c>
      <c r="H53" s="67">
        <f t="shared" ref="H53:M53" si="18">SUM(H35:H52)</f>
        <v>0</v>
      </c>
      <c r="I53" s="67">
        <f t="shared" si="18"/>
        <v>5594.82</v>
      </c>
      <c r="J53" s="67">
        <f t="shared" si="18"/>
        <v>4601.3999999999996</v>
      </c>
      <c r="K53" s="67">
        <f t="shared" si="18"/>
        <v>199.13</v>
      </c>
      <c r="L53" s="67">
        <f t="shared" si="18"/>
        <v>1375.93</v>
      </c>
      <c r="M53" s="67">
        <f t="shared" si="18"/>
        <v>37.35</v>
      </c>
      <c r="N53" s="67">
        <f>SUM(N35:N52)</f>
        <v>0</v>
      </c>
      <c r="O53" s="67">
        <f t="shared" ref="O53:AA53" si="19">SUM(O35:O52)</f>
        <v>0</v>
      </c>
      <c r="P53" s="67">
        <f t="shared" si="19"/>
        <v>98436.469999999987</v>
      </c>
      <c r="Q53" s="67">
        <f t="shared" si="19"/>
        <v>0</v>
      </c>
      <c r="R53" s="67">
        <f t="shared" si="19"/>
        <v>0</v>
      </c>
      <c r="S53" s="67">
        <f t="shared" si="19"/>
        <v>11854.859999999999</v>
      </c>
      <c r="T53" s="67">
        <f>SUM(T35:T52)</f>
        <v>0.39999999999999997</v>
      </c>
      <c r="U53" s="67">
        <f t="shared" si="19"/>
        <v>11320.230000000005</v>
      </c>
      <c r="V53" s="67">
        <f t="shared" si="19"/>
        <v>40841.870000000003</v>
      </c>
      <c r="W53" s="67">
        <f t="shared" si="19"/>
        <v>57594.599999999991</v>
      </c>
      <c r="X53" s="67">
        <f t="shared" si="19"/>
        <v>5648.8099999999995</v>
      </c>
      <c r="Y53" s="67">
        <f t="shared" si="19"/>
        <v>20179.45</v>
      </c>
      <c r="Z53" s="67">
        <f t="shared" si="19"/>
        <v>1968.7199999999996</v>
      </c>
      <c r="AA53" s="67">
        <f t="shared" si="19"/>
        <v>27796.98</v>
      </c>
    </row>
    <row r="54" spans="1:27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70"/>
      <c r="X54" s="1"/>
      <c r="Y54" s="1"/>
      <c r="Z54" s="1"/>
      <c r="AA54" s="1"/>
    </row>
    <row r="55" spans="1:27" ht="18.75" x14ac:dyDescent="0.3">
      <c r="A55" s="1"/>
      <c r="B55" s="22" t="s">
        <v>128</v>
      </c>
      <c r="C55" s="37" t="s">
        <v>129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70"/>
      <c r="X55" s="1"/>
      <c r="Y55" s="1"/>
      <c r="Z55" s="1"/>
      <c r="AA55" s="1"/>
    </row>
    <row r="56" spans="1:27" ht="21" x14ac:dyDescent="0.35">
      <c r="A56" s="26"/>
      <c r="B56" s="34" t="s">
        <v>130</v>
      </c>
      <c r="C56" s="27" t="s">
        <v>131</v>
      </c>
      <c r="D56" s="26" t="s">
        <v>132</v>
      </c>
      <c r="E56" s="28">
        <v>7989.28</v>
      </c>
      <c r="F56" s="29">
        <v>15</v>
      </c>
      <c r="G56" s="55">
        <v>1058.07</v>
      </c>
      <c r="H56" s="28"/>
      <c r="I56" s="28"/>
      <c r="J56" s="28"/>
      <c r="K56" s="28"/>
      <c r="L56" s="28"/>
      <c r="M56" s="28"/>
      <c r="N56" s="35"/>
      <c r="O56" s="28"/>
      <c r="P56" s="28">
        <f>E56+-N56</f>
        <v>7989.28</v>
      </c>
      <c r="Q56" s="28"/>
      <c r="R56" s="28"/>
      <c r="S56" s="28">
        <v>995.41</v>
      </c>
      <c r="T56" s="28">
        <v>0.03</v>
      </c>
      <c r="U56" s="30">
        <f>ROUND(E56*0.115,2)</f>
        <v>918.77</v>
      </c>
      <c r="V56" s="28">
        <f t="shared" ref="V56:V61" si="20">SUM(S56:U56)+G56</f>
        <v>2972.2799999999997</v>
      </c>
      <c r="W56" s="68">
        <f t="shared" ref="W56:W61" si="21">P56-V56</f>
        <v>5017</v>
      </c>
      <c r="X56" s="43">
        <v>446.29</v>
      </c>
      <c r="Y56" s="3">
        <f>ROUND(+E56*17.5%,2)+ROUND(E56*3%,2)</f>
        <v>1637.8</v>
      </c>
      <c r="Z56" s="32">
        <f>ROUND(+E56*2%,2)</f>
        <v>159.79</v>
      </c>
      <c r="AA56" s="33">
        <f t="shared" ref="AA56:AA61" si="22">SUM(X56:Z56)</f>
        <v>2243.88</v>
      </c>
    </row>
    <row r="57" spans="1:27" ht="21" x14ac:dyDescent="0.35">
      <c r="A57" s="1"/>
      <c r="B57" s="1" t="s">
        <v>133</v>
      </c>
      <c r="C57" s="2" t="s">
        <v>134</v>
      </c>
      <c r="D57" s="1" t="s">
        <v>90</v>
      </c>
      <c r="E57" s="3">
        <v>7782.06</v>
      </c>
      <c r="F57" s="45">
        <v>15</v>
      </c>
      <c r="G57" s="44">
        <v>1518.83</v>
      </c>
      <c r="H57" s="3"/>
      <c r="I57" s="3"/>
      <c r="J57" s="3"/>
      <c r="K57" s="3"/>
      <c r="L57" s="3"/>
      <c r="M57" s="3"/>
      <c r="N57" s="49"/>
      <c r="O57" s="3"/>
      <c r="P57" s="28">
        <f t="shared" ref="P57:P61" si="23">E57+-N57</f>
        <v>7782.06</v>
      </c>
      <c r="Q57" s="3"/>
      <c r="R57" s="3"/>
      <c r="S57" s="3">
        <v>951.13</v>
      </c>
      <c r="T57" s="3">
        <v>0.16</v>
      </c>
      <c r="U57" s="30">
        <f>ROUND(E57*0.115,2)</f>
        <v>894.94</v>
      </c>
      <c r="V57" s="3">
        <f t="shared" si="20"/>
        <v>3365.06</v>
      </c>
      <c r="W57" s="69">
        <f t="shared" si="21"/>
        <v>4417</v>
      </c>
      <c r="X57" s="51">
        <v>440.45</v>
      </c>
      <c r="Y57" s="3">
        <f>ROUND(+E57*17.5%,2)+ROUND(E57*3%,2)</f>
        <v>1595.32</v>
      </c>
      <c r="Z57" s="32">
        <f>ROUND(+E57*2%,2)</f>
        <v>155.63999999999999</v>
      </c>
      <c r="AA57" s="48">
        <f t="shared" si="22"/>
        <v>2191.41</v>
      </c>
    </row>
    <row r="58" spans="1:27" ht="21" x14ac:dyDescent="0.35">
      <c r="A58" s="1"/>
      <c r="B58" s="40" t="s">
        <v>135</v>
      </c>
      <c r="C58" s="2" t="s">
        <v>136</v>
      </c>
      <c r="D58" s="1" t="s">
        <v>117</v>
      </c>
      <c r="E58" s="3">
        <f>7513.82/15*14</f>
        <v>7012.8986666666669</v>
      </c>
      <c r="F58" s="45">
        <v>14</v>
      </c>
      <c r="G58" s="3"/>
      <c r="H58" s="3"/>
      <c r="I58" s="3"/>
      <c r="J58" s="3"/>
      <c r="K58" s="3"/>
      <c r="L58" s="3"/>
      <c r="M58" s="3"/>
      <c r="N58" s="49"/>
      <c r="O58" s="3"/>
      <c r="P58" s="28">
        <f t="shared" si="23"/>
        <v>7012.8986666666669</v>
      </c>
      <c r="Q58" s="3"/>
      <c r="R58" s="3"/>
      <c r="S58" s="3">
        <v>786.85</v>
      </c>
      <c r="T58" s="3">
        <v>-0.04</v>
      </c>
      <c r="U58" s="30">
        <v>864.09</v>
      </c>
      <c r="V58" s="3">
        <f t="shared" si="20"/>
        <v>1650.9</v>
      </c>
      <c r="W58" s="69">
        <f t="shared" si="21"/>
        <v>5361.9986666666664</v>
      </c>
      <c r="X58" s="51">
        <v>432.88</v>
      </c>
      <c r="Y58" s="3">
        <v>1540.33</v>
      </c>
      <c r="Z58" s="32">
        <v>150.28</v>
      </c>
      <c r="AA58" s="48">
        <f t="shared" si="22"/>
        <v>2123.4900000000002</v>
      </c>
    </row>
    <row r="59" spans="1:27" ht="91.5" x14ac:dyDescent="0.35">
      <c r="A59" s="1" t="s">
        <v>137</v>
      </c>
      <c r="B59" t="s">
        <v>138</v>
      </c>
      <c r="C59" s="2" t="s">
        <v>139</v>
      </c>
      <c r="D59" s="56" t="s">
        <v>140</v>
      </c>
      <c r="E59" s="3">
        <v>7549.4</v>
      </c>
      <c r="F59" s="45">
        <v>15</v>
      </c>
      <c r="G59" s="44">
        <v>770</v>
      </c>
      <c r="H59" s="3"/>
      <c r="I59" s="3"/>
      <c r="J59" s="3"/>
      <c r="K59" s="3"/>
      <c r="L59" s="3"/>
      <c r="M59" s="3"/>
      <c r="N59" s="49"/>
      <c r="O59" s="3"/>
      <c r="P59" s="28">
        <f t="shared" si="23"/>
        <v>7549.4</v>
      </c>
      <c r="Q59" s="3"/>
      <c r="R59" s="3"/>
      <c r="S59" s="3">
        <v>901.47</v>
      </c>
      <c r="T59" s="3">
        <v>-0.05</v>
      </c>
      <c r="U59" s="30">
        <f>ROUND(E59*0.115,2)</f>
        <v>868.18</v>
      </c>
      <c r="V59" s="3">
        <f t="shared" si="20"/>
        <v>2539.6</v>
      </c>
      <c r="W59" s="69">
        <f t="shared" si="21"/>
        <v>5009.7999999999993</v>
      </c>
      <c r="X59" s="51">
        <v>433.89</v>
      </c>
      <c r="Y59" s="3">
        <f>ROUND(+E59*17.5%,2)+ROUND(E59*3%,2)</f>
        <v>1547.63</v>
      </c>
      <c r="Z59" s="32">
        <f>ROUND(+E59*2%,2)</f>
        <v>150.99</v>
      </c>
      <c r="AA59" s="48">
        <f t="shared" si="22"/>
        <v>2132.5100000000002</v>
      </c>
    </row>
    <row r="60" spans="1:27" ht="91.5" x14ac:dyDescent="0.35">
      <c r="A60" s="1"/>
      <c r="B60" t="s">
        <v>141</v>
      </c>
      <c r="C60" s="2" t="s">
        <v>142</v>
      </c>
      <c r="D60" s="56" t="s">
        <v>140</v>
      </c>
      <c r="E60" s="3">
        <v>7549.4</v>
      </c>
      <c r="F60" s="45">
        <v>15</v>
      </c>
      <c r="G60" s="3"/>
      <c r="H60" s="3"/>
      <c r="I60" s="3"/>
      <c r="J60" s="3"/>
      <c r="K60" s="3"/>
      <c r="L60" s="3"/>
      <c r="M60" s="3"/>
      <c r="N60" s="49"/>
      <c r="O60" s="3"/>
      <c r="P60" s="28">
        <f t="shared" si="23"/>
        <v>7549.4</v>
      </c>
      <c r="Q60" s="3"/>
      <c r="R60" s="3"/>
      <c r="S60" s="3">
        <v>901.47</v>
      </c>
      <c r="T60" s="3">
        <v>-0.05</v>
      </c>
      <c r="U60" s="30">
        <f>ROUND(E60*0.115,2)</f>
        <v>868.18</v>
      </c>
      <c r="V60" s="3">
        <f t="shared" si="20"/>
        <v>1769.6</v>
      </c>
      <c r="W60" s="69">
        <f t="shared" si="21"/>
        <v>5779.7999999999993</v>
      </c>
      <c r="X60" s="51">
        <v>433.89</v>
      </c>
      <c r="Y60" s="3">
        <f>ROUND(+E60*17.5%,2)+ROUND(E60*3%,2)</f>
        <v>1547.63</v>
      </c>
      <c r="Z60" s="32">
        <f>ROUND(+E60*2%,2)</f>
        <v>150.99</v>
      </c>
      <c r="AA60" s="48">
        <f t="shared" si="22"/>
        <v>2132.5100000000002</v>
      </c>
    </row>
    <row r="61" spans="1:27" ht="91.5" x14ac:dyDescent="0.35">
      <c r="A61" s="1"/>
      <c r="B61" t="s">
        <v>143</v>
      </c>
      <c r="C61" s="2" t="s">
        <v>144</v>
      </c>
      <c r="D61" s="56" t="s">
        <v>140</v>
      </c>
      <c r="E61" s="3">
        <v>7549.4</v>
      </c>
      <c r="F61" s="45">
        <v>15</v>
      </c>
      <c r="G61" s="44">
        <v>3236</v>
      </c>
      <c r="H61" s="3"/>
      <c r="I61" s="3"/>
      <c r="J61" s="3"/>
      <c r="K61" s="3"/>
      <c r="L61" s="3"/>
      <c r="M61" s="3"/>
      <c r="N61" s="49"/>
      <c r="O61" s="3"/>
      <c r="P61" s="28">
        <f t="shared" si="23"/>
        <v>7549.4</v>
      </c>
      <c r="Q61" s="3"/>
      <c r="R61" s="3"/>
      <c r="S61" s="3">
        <v>901.47</v>
      </c>
      <c r="T61" s="3">
        <v>-0.25</v>
      </c>
      <c r="U61" s="30">
        <f>ROUND(E61*0.115,2)</f>
        <v>868.18</v>
      </c>
      <c r="V61" s="3">
        <f t="shared" si="20"/>
        <v>5005.3999999999996</v>
      </c>
      <c r="W61" s="69">
        <f t="shared" si="21"/>
        <v>2544</v>
      </c>
      <c r="X61" s="51">
        <v>433.89</v>
      </c>
      <c r="Y61" s="3">
        <f>ROUND(+E61*17.5%,2)+ROUND(E61*3%,2)</f>
        <v>1547.63</v>
      </c>
      <c r="Z61" s="32">
        <f>ROUND(+E61*2%,2)</f>
        <v>150.99</v>
      </c>
      <c r="AA61" s="48">
        <f t="shared" si="22"/>
        <v>2132.5100000000002</v>
      </c>
    </row>
    <row r="62" spans="1:27" ht="18.75" x14ac:dyDescent="0.3">
      <c r="A62" s="1"/>
      <c r="B62" s="22" t="s">
        <v>36</v>
      </c>
      <c r="C62" s="37"/>
      <c r="D62" s="38"/>
      <c r="E62" s="67">
        <f>SUM(E56:E61)</f>
        <v>45432.438666666669</v>
      </c>
      <c r="F62" s="67"/>
      <c r="G62" s="67">
        <f>SUM(G56:G61)</f>
        <v>6582.9</v>
      </c>
      <c r="H62" s="67">
        <f>SUM(H56:H61)</f>
        <v>0</v>
      </c>
      <c r="I62" s="67"/>
      <c r="J62" s="67"/>
      <c r="K62" s="67"/>
      <c r="L62" s="67"/>
      <c r="M62" s="67"/>
      <c r="N62" s="67">
        <f>SUM(N56:N61)</f>
        <v>0</v>
      </c>
      <c r="O62" s="67">
        <f>SUM(O56:O61)</f>
        <v>0</v>
      </c>
      <c r="P62" s="67">
        <f>SUM(P56:P61)</f>
        <v>45432.438666666669</v>
      </c>
      <c r="Q62" s="67">
        <f t="shared" ref="Q62:AA62" si="24">SUM(Q56:Q61)</f>
        <v>0</v>
      </c>
      <c r="R62" s="67">
        <f t="shared" si="24"/>
        <v>0</v>
      </c>
      <c r="S62" s="67">
        <f t="shared" si="24"/>
        <v>5437.8</v>
      </c>
      <c r="T62" s="67">
        <f t="shared" si="24"/>
        <v>-0.2</v>
      </c>
      <c r="U62" s="67">
        <f t="shared" si="24"/>
        <v>5282.34</v>
      </c>
      <c r="V62" s="67">
        <f t="shared" si="24"/>
        <v>17302.84</v>
      </c>
      <c r="W62" s="67">
        <f>SUM(W56:W61)</f>
        <v>28129.598666666665</v>
      </c>
      <c r="X62" s="67">
        <f t="shared" si="24"/>
        <v>2621.2899999999995</v>
      </c>
      <c r="Y62" s="67">
        <f t="shared" si="24"/>
        <v>9416.34</v>
      </c>
      <c r="Z62" s="67">
        <f t="shared" si="24"/>
        <v>918.68</v>
      </c>
      <c r="AA62" s="67">
        <f t="shared" si="24"/>
        <v>12956.310000000001</v>
      </c>
    </row>
    <row r="63" spans="1:27" ht="18.75" x14ac:dyDescent="0.3">
      <c r="A63" s="1"/>
      <c r="B63" s="22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57"/>
      <c r="Q63" s="57"/>
      <c r="R63" s="57"/>
      <c r="S63" s="57"/>
      <c r="T63" s="57"/>
      <c r="U63" s="57"/>
      <c r="V63" s="57"/>
      <c r="W63" s="73"/>
      <c r="X63" s="58"/>
      <c r="Y63" s="58"/>
      <c r="Z63" s="58"/>
      <c r="AA63" s="58"/>
    </row>
    <row r="64" spans="1:27" ht="18.75" x14ac:dyDescent="0.3">
      <c r="A64" s="1"/>
      <c r="B64" s="22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7"/>
      <c r="Q64" s="57"/>
      <c r="R64" s="57"/>
      <c r="S64" s="57"/>
      <c r="T64" s="57"/>
      <c r="U64" s="57"/>
      <c r="V64" s="57"/>
      <c r="W64" s="73"/>
      <c r="X64" s="58"/>
      <c r="Y64" s="58"/>
      <c r="Z64" s="58"/>
      <c r="AA64" s="58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70"/>
      <c r="X65" s="1"/>
      <c r="Y65" s="1"/>
      <c r="Z65" s="1"/>
      <c r="AA65" s="1"/>
    </row>
    <row r="66" spans="1:27" ht="18.75" x14ac:dyDescent="0.3">
      <c r="A66" s="1"/>
      <c r="B66" s="1"/>
      <c r="C66" s="59" t="s">
        <v>145</v>
      </c>
      <c r="D66" s="1"/>
      <c r="E66" s="74">
        <f>E9+E25+E32+E53+E62</f>
        <v>287867.07999999996</v>
      </c>
      <c r="F66" s="74"/>
      <c r="G66" s="74">
        <f t="shared" ref="G66:AA66" si="25">G9+G25+G32+G53+G62</f>
        <v>25588.89</v>
      </c>
      <c r="H66" s="74" t="e">
        <f t="shared" si="25"/>
        <v>#REF!</v>
      </c>
      <c r="I66" s="74">
        <f t="shared" si="25"/>
        <v>5594.82</v>
      </c>
      <c r="J66" s="74">
        <f t="shared" si="25"/>
        <v>4601.3999999999996</v>
      </c>
      <c r="K66" s="74">
        <f t="shared" si="25"/>
        <v>199.13</v>
      </c>
      <c r="L66" s="74">
        <f t="shared" si="25"/>
        <v>1375.93</v>
      </c>
      <c r="M66" s="74">
        <f t="shared" si="25"/>
        <v>37.35</v>
      </c>
      <c r="N66" s="74">
        <f t="shared" si="25"/>
        <v>0</v>
      </c>
      <c r="O66" s="74">
        <f t="shared" si="25"/>
        <v>0</v>
      </c>
      <c r="P66" s="74">
        <f t="shared" si="25"/>
        <v>287867.07999999996</v>
      </c>
      <c r="Q66" s="74">
        <f t="shared" si="25"/>
        <v>0</v>
      </c>
      <c r="R66" s="74">
        <f t="shared" si="25"/>
        <v>0</v>
      </c>
      <c r="S66" s="74">
        <f t="shared" si="25"/>
        <v>36766.120000000003</v>
      </c>
      <c r="T66" s="74">
        <f t="shared" si="25"/>
        <v>1.3299999999999998</v>
      </c>
      <c r="U66" s="74">
        <f t="shared" si="25"/>
        <v>33199.510000000009</v>
      </c>
      <c r="V66" s="74">
        <f t="shared" si="25"/>
        <v>107364.48000000001</v>
      </c>
      <c r="W66" s="74">
        <f t="shared" si="25"/>
        <v>180502.59999999998</v>
      </c>
      <c r="X66" s="74">
        <f t="shared" si="25"/>
        <v>16097.099999999999</v>
      </c>
      <c r="Y66" s="74">
        <f t="shared" si="25"/>
        <v>59181.634600000005</v>
      </c>
      <c r="Z66" s="74">
        <f t="shared" si="25"/>
        <v>5773.82</v>
      </c>
      <c r="AA66" s="74">
        <f t="shared" si="25"/>
        <v>81052.554600000003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60"/>
      <c r="Y67" s="60"/>
      <c r="Z67" s="1"/>
      <c r="AA67" s="1"/>
    </row>
    <row r="68" spans="1:27" ht="15.75" x14ac:dyDescent="0.25">
      <c r="A68" s="1"/>
      <c r="B68" s="1"/>
      <c r="C68" t="s">
        <v>146</v>
      </c>
      <c r="D68" s="1"/>
      <c r="E68" s="3">
        <f>E7+E8+E12+E13+E14+E15+E16+E17+4844.53+E19+E20+E21+E22+E23+E24+E28+E29+E30+E31+E36+E37+E38+E39+E40+E41+E42+E43+E44+E45+E46+E47+E48+E49+E50+E51+E52+E56+E57+7513.82+E59+E60+E61</f>
        <v>288690.97000000003</v>
      </c>
      <c r="F68" s="3">
        <f>E68*17.5%</f>
        <v>50520.919750000001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61"/>
      <c r="X68" s="1"/>
      <c r="Y68" s="3"/>
      <c r="Z68" s="1"/>
      <c r="AA68" s="1"/>
    </row>
    <row r="69" spans="1:27" ht="15.75" x14ac:dyDescent="0.25">
      <c r="A69" s="1"/>
      <c r="B69" s="1"/>
      <c r="C69" t="s">
        <v>147</v>
      </c>
      <c r="D69" s="1"/>
      <c r="E69" s="3">
        <f>E68</f>
        <v>288690.97000000003</v>
      </c>
      <c r="F69" s="3">
        <f>E69*3%</f>
        <v>8660.7291000000005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59181.648849999998</v>
      </c>
      <c r="G70" s="3"/>
      <c r="H70" s="1"/>
      <c r="I70" s="1"/>
      <c r="J70" s="1"/>
      <c r="K70" s="1"/>
      <c r="L70" s="1"/>
      <c r="M70" s="1"/>
      <c r="N70" s="51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3"/>
      <c r="F75" s="63"/>
      <c r="G75" s="45"/>
      <c r="H75" s="45"/>
      <c r="I75" s="45"/>
      <c r="J75" s="45"/>
      <c r="K75" s="45"/>
      <c r="L75" s="45"/>
      <c r="M75" s="45"/>
      <c r="N75" s="1"/>
      <c r="O75" s="1"/>
      <c r="P75" s="1"/>
      <c r="Q75" s="1"/>
      <c r="R75" s="1"/>
      <c r="S75" s="1"/>
      <c r="T75" s="1"/>
      <c r="U75" s="64"/>
      <c r="V75" s="64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5" t="s">
        <v>148</v>
      </c>
      <c r="F76" s="64"/>
      <c r="G76" s="45"/>
      <c r="H76" s="45"/>
      <c r="I76" s="45"/>
      <c r="J76" s="45"/>
      <c r="K76" s="45"/>
      <c r="L76" s="45"/>
      <c r="M76" s="45"/>
      <c r="N76" s="1"/>
      <c r="O76" s="1"/>
      <c r="P76" s="1"/>
      <c r="Q76" s="1"/>
      <c r="R76" s="1"/>
      <c r="S76" s="1"/>
      <c r="T76" s="1"/>
      <c r="U76" s="1"/>
      <c r="V76" s="1"/>
      <c r="W76" s="66" t="s">
        <v>149</v>
      </c>
      <c r="X76" s="66"/>
      <c r="Y76" s="45"/>
      <c r="Z76" s="1"/>
      <c r="AA76" s="1"/>
    </row>
    <row r="77" spans="1:27" ht="15.75" x14ac:dyDescent="0.25">
      <c r="A77" s="1"/>
      <c r="B77" s="1"/>
      <c r="C77" s="1"/>
      <c r="D77" s="1"/>
      <c r="E77" s="40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151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153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dcterms:created xsi:type="dcterms:W3CDTF">2022-02-01T19:43:26Z</dcterms:created>
  <dcterms:modified xsi:type="dcterms:W3CDTF">2022-02-09T17:45:31Z</dcterms:modified>
</cp:coreProperties>
</file>